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\Desktop\Verejné obstarávanie 1\VO podlahy ZS\"/>
    </mc:Choice>
  </mc:AlternateContent>
  <bookViews>
    <workbookView xWindow="0" yWindow="0" windowWidth="28800" windowHeight="11730"/>
  </bookViews>
  <sheets>
    <sheet name="Rekapitulácia stavby" sheetId="1" r:id="rId1"/>
    <sheet name="ZS3 - Oprava podláh chodi..." sheetId="2" r:id="rId2"/>
  </sheets>
  <definedNames>
    <definedName name="_xlnm._FilterDatabase" localSheetId="1" hidden="1">'ZS3 - Oprava podláh chodi...'!$C$129:$K$225</definedName>
    <definedName name="_xlnm.Print_Titles" localSheetId="0">'Rekapitulácia stavby'!$92:$92</definedName>
    <definedName name="_xlnm.Print_Titles" localSheetId="1">'ZS3 - Oprava podláh chodi...'!$129:$129</definedName>
    <definedName name="_xlnm.Print_Area" localSheetId="0">'Rekapitulácia stavby'!$D$4:$AO$76,'Rekapitulácia stavby'!$C$82:$AQ$103</definedName>
    <definedName name="_xlnm.Print_Area" localSheetId="1">'ZS3 - Oprava podláh chodi...'!$C$4:$J$76,'ZS3 - Oprava podláh chodi...'!$C$82:$J$113,'ZS3 - Oprava podláh chodi...'!$C$119:$J$225</definedName>
  </definedNames>
  <calcPr calcId="162913"/>
</workbook>
</file>

<file path=xl/calcChain.xml><?xml version="1.0" encoding="utf-8"?>
<calcChain xmlns="http://schemas.openxmlformats.org/spreadsheetml/2006/main">
  <c r="J37" i="2" l="1"/>
  <c r="J36" i="2"/>
  <c r="AY95" i="1" s="1"/>
  <c r="J35" i="2"/>
  <c r="AX95" i="1"/>
  <c r="BI225" i="2"/>
  <c r="BH225" i="2"/>
  <c r="BG225" i="2"/>
  <c r="BE225" i="2"/>
  <c r="T225" i="2"/>
  <c r="R225" i="2"/>
  <c r="P225" i="2"/>
  <c r="BI221" i="2"/>
  <c r="BH221" i="2"/>
  <c r="BG221" i="2"/>
  <c r="BE221" i="2"/>
  <c r="T221" i="2"/>
  <c r="R221" i="2"/>
  <c r="P221" i="2"/>
  <c r="BI214" i="2"/>
  <c r="BH214" i="2"/>
  <c r="BG214" i="2"/>
  <c r="BE214" i="2"/>
  <c r="T214" i="2"/>
  <c r="R214" i="2"/>
  <c r="P214" i="2"/>
  <c r="BI202" i="2"/>
  <c r="BH202" i="2"/>
  <c r="BG202" i="2"/>
  <c r="BE202" i="2"/>
  <c r="T202" i="2"/>
  <c r="R202" i="2"/>
  <c r="P202" i="2"/>
  <c r="BI195" i="2"/>
  <c r="BH195" i="2"/>
  <c r="BG195" i="2"/>
  <c r="BE195" i="2"/>
  <c r="T195" i="2"/>
  <c r="R195" i="2"/>
  <c r="P195" i="2"/>
  <c r="BI188" i="2"/>
  <c r="BH188" i="2"/>
  <c r="BG188" i="2"/>
  <c r="BE188" i="2"/>
  <c r="T188" i="2"/>
  <c r="R188" i="2"/>
  <c r="P188" i="2"/>
  <c r="BI186" i="2"/>
  <c r="BH186" i="2"/>
  <c r="BG186" i="2"/>
  <c r="BE186" i="2"/>
  <c r="T186" i="2"/>
  <c r="R186" i="2"/>
  <c r="P186" i="2"/>
  <c r="BI185" i="2"/>
  <c r="BH185" i="2"/>
  <c r="BG185" i="2"/>
  <c r="BE185" i="2"/>
  <c r="T185" i="2"/>
  <c r="R185" i="2"/>
  <c r="P185" i="2"/>
  <c r="BI184" i="2"/>
  <c r="BH184" i="2"/>
  <c r="BG184" i="2"/>
  <c r="BE184" i="2"/>
  <c r="T184" i="2"/>
  <c r="R184" i="2"/>
  <c r="P184" i="2"/>
  <c r="BI181" i="2"/>
  <c r="BH181" i="2"/>
  <c r="BG181" i="2"/>
  <c r="BE181" i="2"/>
  <c r="T181" i="2"/>
  <c r="R181" i="2"/>
  <c r="P181" i="2"/>
  <c r="BI174" i="2"/>
  <c r="BH174" i="2"/>
  <c r="BG174" i="2"/>
  <c r="BE174" i="2"/>
  <c r="T174" i="2"/>
  <c r="R174" i="2"/>
  <c r="P174" i="2"/>
  <c r="BI172" i="2"/>
  <c r="BH172" i="2"/>
  <c r="BG172" i="2"/>
  <c r="BE172" i="2"/>
  <c r="T172" i="2"/>
  <c r="T171" i="2" s="1"/>
  <c r="R172" i="2"/>
  <c r="R171" i="2"/>
  <c r="P172" i="2"/>
  <c r="P171" i="2" s="1"/>
  <c r="BI170" i="2"/>
  <c r="BH170" i="2"/>
  <c r="BG170" i="2"/>
  <c r="BE170" i="2"/>
  <c r="T170" i="2"/>
  <c r="R170" i="2"/>
  <c r="P170" i="2"/>
  <c r="BI168" i="2"/>
  <c r="BH168" i="2"/>
  <c r="BG168" i="2"/>
  <c r="BE168" i="2"/>
  <c r="T168" i="2"/>
  <c r="R168" i="2"/>
  <c r="P168" i="2"/>
  <c r="BI167" i="2"/>
  <c r="BH167" i="2"/>
  <c r="BG167" i="2"/>
  <c r="BE167" i="2"/>
  <c r="T167" i="2"/>
  <c r="R167" i="2"/>
  <c r="P167" i="2"/>
  <c r="BI165" i="2"/>
  <c r="BH165" i="2"/>
  <c r="BG165" i="2"/>
  <c r="BE165" i="2"/>
  <c r="T165" i="2"/>
  <c r="R165" i="2"/>
  <c r="P165" i="2"/>
  <c r="BI164" i="2"/>
  <c r="BH164" i="2"/>
  <c r="BG164" i="2"/>
  <c r="BE164" i="2"/>
  <c r="T164" i="2"/>
  <c r="R164" i="2"/>
  <c r="P164" i="2"/>
  <c r="BI163" i="2"/>
  <c r="BH163" i="2"/>
  <c r="BG163" i="2"/>
  <c r="BE163" i="2"/>
  <c r="T163" i="2"/>
  <c r="R163" i="2"/>
  <c r="P163" i="2"/>
  <c r="BI162" i="2"/>
  <c r="BH162" i="2"/>
  <c r="BG162" i="2"/>
  <c r="BE162" i="2"/>
  <c r="T162" i="2"/>
  <c r="R162" i="2"/>
  <c r="P162" i="2"/>
  <c r="BI155" i="2"/>
  <c r="BH155" i="2"/>
  <c r="BG155" i="2"/>
  <c r="BE155" i="2"/>
  <c r="T155" i="2"/>
  <c r="R155" i="2"/>
  <c r="P155" i="2"/>
  <c r="BI147" i="2"/>
  <c r="BH147" i="2"/>
  <c r="BG147" i="2"/>
  <c r="BE147" i="2"/>
  <c r="T147" i="2"/>
  <c r="R147" i="2"/>
  <c r="P147" i="2"/>
  <c r="BI140" i="2"/>
  <c r="BH140" i="2"/>
  <c r="BG140" i="2"/>
  <c r="BE140" i="2"/>
  <c r="T140" i="2"/>
  <c r="R140" i="2"/>
  <c r="P140" i="2"/>
  <c r="BI133" i="2"/>
  <c r="BH133" i="2"/>
  <c r="BG133" i="2"/>
  <c r="BE133" i="2"/>
  <c r="T133" i="2"/>
  <c r="R133" i="2"/>
  <c r="P133" i="2"/>
  <c r="F126" i="2"/>
  <c r="F124" i="2"/>
  <c r="E122" i="2"/>
  <c r="BI111" i="2"/>
  <c r="BH111" i="2"/>
  <c r="BG111" i="2"/>
  <c r="BE111" i="2"/>
  <c r="BI110" i="2"/>
  <c r="BH110" i="2"/>
  <c r="BG110" i="2"/>
  <c r="BF110" i="2"/>
  <c r="BE110" i="2"/>
  <c r="BI109" i="2"/>
  <c r="BH109" i="2"/>
  <c r="BG109" i="2"/>
  <c r="BF109" i="2"/>
  <c r="BE109" i="2"/>
  <c r="BI108" i="2"/>
  <c r="BH108" i="2"/>
  <c r="BG108" i="2"/>
  <c r="BF108" i="2"/>
  <c r="BE108" i="2"/>
  <c r="BI107" i="2"/>
  <c r="BH107" i="2"/>
  <c r="BG107" i="2"/>
  <c r="BF107" i="2"/>
  <c r="BE107" i="2"/>
  <c r="BI106" i="2"/>
  <c r="BH106" i="2"/>
  <c r="BG106" i="2"/>
  <c r="BF106" i="2"/>
  <c r="BE106" i="2"/>
  <c r="F89" i="2"/>
  <c r="F87" i="2"/>
  <c r="E85" i="2"/>
  <c r="J22" i="2"/>
  <c r="E22" i="2"/>
  <c r="J127" i="2" s="1"/>
  <c r="J21" i="2"/>
  <c r="J19" i="2"/>
  <c r="E19" i="2"/>
  <c r="J126" i="2" s="1"/>
  <c r="J18" i="2"/>
  <c r="J16" i="2"/>
  <c r="E16" i="2"/>
  <c r="F127" i="2" s="1"/>
  <c r="J15" i="2"/>
  <c r="J10" i="2"/>
  <c r="J124" i="2"/>
  <c r="CK101" i="1"/>
  <c r="CJ101" i="1"/>
  <c r="CI101" i="1"/>
  <c r="CH101" i="1"/>
  <c r="CG101" i="1"/>
  <c r="CF101" i="1"/>
  <c r="BZ101" i="1"/>
  <c r="CE101" i="1"/>
  <c r="CK100" i="1"/>
  <c r="CJ100" i="1"/>
  <c r="CI100" i="1"/>
  <c r="CH100" i="1"/>
  <c r="CG100" i="1"/>
  <c r="CF100" i="1"/>
  <c r="BZ100" i="1"/>
  <c r="CE100" i="1"/>
  <c r="CK99" i="1"/>
  <c r="CJ99" i="1"/>
  <c r="CI99" i="1"/>
  <c r="CH99" i="1"/>
  <c r="CG99" i="1"/>
  <c r="CF99" i="1"/>
  <c r="BZ99" i="1"/>
  <c r="CE99" i="1"/>
  <c r="CK98" i="1"/>
  <c r="CJ98" i="1"/>
  <c r="CI98" i="1"/>
  <c r="CH98" i="1"/>
  <c r="CG98" i="1"/>
  <c r="CF98" i="1"/>
  <c r="BZ98" i="1"/>
  <c r="CE98" i="1"/>
  <c r="L90" i="1"/>
  <c r="AM90" i="1"/>
  <c r="AM89" i="1"/>
  <c r="L89" i="1"/>
  <c r="AM87" i="1"/>
  <c r="L87" i="1"/>
  <c r="L85" i="1"/>
  <c r="L84" i="1"/>
  <c r="BK186" i="2"/>
  <c r="J167" i="2"/>
  <c r="J163" i="2"/>
  <c r="J155" i="2"/>
  <c r="BK133" i="2"/>
  <c r="J221" i="2"/>
  <c r="J202" i="2"/>
  <c r="J188" i="2"/>
  <c r="BK181" i="2"/>
  <c r="J174" i="2"/>
  <c r="J170" i="2"/>
  <c r="J186" i="2"/>
  <c r="BK167" i="2"/>
  <c r="BK163" i="2"/>
  <c r="J162" i="2"/>
  <c r="J147" i="2"/>
  <c r="BK221" i="2"/>
  <c r="BK202" i="2"/>
  <c r="J195" i="2"/>
  <c r="J185" i="2"/>
  <c r="J181" i="2"/>
  <c r="J172" i="2"/>
  <c r="BK168" i="2"/>
  <c r="J168" i="2"/>
  <c r="J165" i="2"/>
  <c r="J164" i="2"/>
  <c r="BK155" i="2"/>
  <c r="BK140" i="2"/>
  <c r="J225" i="2"/>
  <c r="J214" i="2"/>
  <c r="BK195" i="2"/>
  <c r="BK185" i="2"/>
  <c r="J184" i="2"/>
  <c r="BK172" i="2"/>
  <c r="J140" i="2"/>
  <c r="BK225" i="2"/>
  <c r="BK165" i="2"/>
  <c r="BK164" i="2"/>
  <c r="BK162" i="2"/>
  <c r="BK147" i="2"/>
  <c r="AS94" i="1"/>
  <c r="BK214" i="2"/>
  <c r="BK188" i="2"/>
  <c r="BK184" i="2"/>
  <c r="BK174" i="2"/>
  <c r="BK170" i="2"/>
  <c r="J133" i="2"/>
  <c r="R132" i="2" l="1"/>
  <c r="R131" i="2" s="1"/>
  <c r="R154" i="2"/>
  <c r="P173" i="2"/>
  <c r="BK187" i="2"/>
  <c r="J187" i="2" s="1"/>
  <c r="J102" i="2" s="1"/>
  <c r="BK132" i="2"/>
  <c r="BK154" i="2"/>
  <c r="J154" i="2" s="1"/>
  <c r="J97" i="2" s="1"/>
  <c r="BK173" i="2"/>
  <c r="J173" i="2" s="1"/>
  <c r="J99" i="2" s="1"/>
  <c r="P132" i="2"/>
  <c r="P154" i="2"/>
  <c r="T173" i="2"/>
  <c r="P183" i="2"/>
  <c r="T183" i="2"/>
  <c r="T132" i="2"/>
  <c r="T154" i="2"/>
  <c r="R173" i="2"/>
  <c r="BK183" i="2"/>
  <c r="J183" i="2"/>
  <c r="J101" i="2" s="1"/>
  <c r="R183" i="2"/>
  <c r="P187" i="2"/>
  <c r="R187" i="2"/>
  <c r="T187" i="2"/>
  <c r="BK171" i="2"/>
  <c r="J171" i="2"/>
  <c r="J98" i="2"/>
  <c r="J87" i="2"/>
  <c r="J89" i="2"/>
  <c r="F90" i="2"/>
  <c r="J90" i="2"/>
  <c r="BF165" i="2"/>
  <c r="BF185" i="2"/>
  <c r="BF140" i="2"/>
  <c r="BF167" i="2"/>
  <c r="BF168" i="2"/>
  <c r="BF170" i="2"/>
  <c r="BF172" i="2"/>
  <c r="BF174" i="2"/>
  <c r="BF181" i="2"/>
  <c r="BF184" i="2"/>
  <c r="BF188" i="2"/>
  <c r="BF195" i="2"/>
  <c r="BF202" i="2"/>
  <c r="BF214" i="2"/>
  <c r="BF221" i="2"/>
  <c r="BF133" i="2"/>
  <c r="BF147" i="2"/>
  <c r="BF155" i="2"/>
  <c r="BF162" i="2"/>
  <c r="BF163" i="2"/>
  <c r="BF164" i="2"/>
  <c r="BF225" i="2"/>
  <c r="BF186" i="2"/>
  <c r="F36" i="2"/>
  <c r="BC95" i="1" s="1"/>
  <c r="BC94" i="1" s="1"/>
  <c r="W35" i="1" s="1"/>
  <c r="J33" i="2"/>
  <c r="AV95" i="1" s="1"/>
  <c r="F35" i="2"/>
  <c r="BB95" i="1" s="1"/>
  <c r="BB94" i="1" s="1"/>
  <c r="AX94" i="1" s="1"/>
  <c r="F33" i="2"/>
  <c r="AZ95" i="1" s="1"/>
  <c r="AZ94" i="1" s="1"/>
  <c r="F37" i="2"/>
  <c r="BD95" i="1"/>
  <c r="BD94" i="1" s="1"/>
  <c r="W36" i="1" s="1"/>
  <c r="BK131" i="2" l="1"/>
  <c r="J131" i="2" s="1"/>
  <c r="J95" i="2" s="1"/>
  <c r="P131" i="2"/>
  <c r="R182" i="2"/>
  <c r="R130" i="2" s="1"/>
  <c r="T131" i="2"/>
  <c r="T130" i="2"/>
  <c r="T182" i="2"/>
  <c r="P182" i="2"/>
  <c r="J132" i="2"/>
  <c r="J96" i="2"/>
  <c r="BK182" i="2"/>
  <c r="J182" i="2" s="1"/>
  <c r="J100" i="2" s="1"/>
  <c r="AY94" i="1"/>
  <c r="AV94" i="1"/>
  <c r="W34" i="1"/>
  <c r="P130" i="2" l="1"/>
  <c r="AU95" i="1" s="1"/>
  <c r="AU94" i="1" s="1"/>
  <c r="BK130" i="2"/>
  <c r="J130" i="2" s="1"/>
  <c r="J94" i="2" s="1"/>
  <c r="J28" i="2" l="1"/>
  <c r="J111" i="2" s="1"/>
  <c r="J105" i="2" s="1"/>
  <c r="J113" i="2" s="1"/>
  <c r="BF111" i="2"/>
  <c r="F34" i="2" s="1"/>
  <c r="BA95" i="1" s="1"/>
  <c r="BA94" i="1" s="1"/>
  <c r="W33" i="1" s="1"/>
  <c r="J29" i="2"/>
  <c r="J30" i="2" s="1"/>
  <c r="AG95" i="1" s="1"/>
  <c r="AG94" i="1" s="1"/>
  <c r="AG100" i="1" s="1"/>
  <c r="AV100" i="1" s="1"/>
  <c r="BY100" i="1" s="1"/>
  <c r="CD100" i="1" l="1"/>
  <c r="AW94" i="1"/>
  <c r="AK33" i="1"/>
  <c r="AG98" i="1"/>
  <c r="AV98" i="1" s="1"/>
  <c r="BY98" i="1" s="1"/>
  <c r="AG99" i="1"/>
  <c r="CD99" i="1"/>
  <c r="AN100" i="1"/>
  <c r="AK26" i="1"/>
  <c r="J34" i="2"/>
  <c r="AW95" i="1"/>
  <c r="AT95" i="1" s="1"/>
  <c r="AN95" i="1" s="1"/>
  <c r="AG101" i="1"/>
  <c r="AV101" i="1"/>
  <c r="BY101" i="1" s="1"/>
  <c r="CD101" i="1" l="1"/>
  <c r="CD98" i="1"/>
  <c r="J39" i="2"/>
  <c r="AN98" i="1"/>
  <c r="AT94" i="1"/>
  <c r="AN94" i="1" s="1"/>
  <c r="AN101" i="1"/>
  <c r="AV99" i="1"/>
  <c r="BY99" i="1" s="1"/>
  <c r="AK32" i="1" s="1"/>
  <c r="AG97" i="1"/>
  <c r="AK27" i="1"/>
  <c r="AK29" i="1" s="1"/>
  <c r="AK38" i="1" l="1"/>
  <c r="W32" i="1"/>
  <c r="AG103" i="1"/>
  <c r="AN99" i="1"/>
  <c r="AN97" i="1" s="1"/>
  <c r="AN103" i="1" s="1"/>
</calcChain>
</file>

<file path=xl/sharedStrings.xml><?xml version="1.0" encoding="utf-8"?>
<sst xmlns="http://schemas.openxmlformats.org/spreadsheetml/2006/main" count="1251" uniqueCount="278">
  <si>
    <t>Export Komplet</t>
  </si>
  <si>
    <t/>
  </si>
  <si>
    <t>2.0</t>
  </si>
  <si>
    <t>ZAMOK</t>
  </si>
  <si>
    <t>False</t>
  </si>
  <si>
    <t>{6bd5edd5-69f1-4147-bb64-efd1d7dbd49e}</t>
  </si>
  <si>
    <t>0,01</t>
  </si>
  <si>
    <t>20</t>
  </si>
  <si>
    <t>REKAPITULÁCIA STAVBY</t>
  </si>
  <si>
    <t>v ---  nižšie sa nachádzajú doplnkové a pomocné údaje k zostavám  --- v</t>
  </si>
  <si>
    <t>Návod na vyplnenie</t>
  </si>
  <si>
    <t>0,001</t>
  </si>
  <si>
    <t>Kód:</t>
  </si>
  <si>
    <t>ZS3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</si>
  <si>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</si>
  <si>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</si>
  <si>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Oprava podláh chodieb na II. NP ZŠ R. Kaufmana - I. etapa</t>
  </si>
  <si>
    <t>JKSO:</t>
  </si>
  <si>
    <t>KS:</t>
  </si>
  <si>
    <t>Miesto:</t>
  </si>
  <si>
    <t>Partizánske</t>
  </si>
  <si>
    <t>Dátum:</t>
  </si>
  <si>
    <t>14. 1. 2022</t>
  </si>
  <si>
    <t>Objednávateľ:</t>
  </si>
  <si>
    <t>IČO:</t>
  </si>
  <si>
    <t xml:space="preserve"> ZŠ R Kaufmana</t>
  </si>
  <si>
    <t>IČ DPH:</t>
  </si>
  <si>
    <t>Zhotoviteľ:</t>
  </si>
  <si>
    <t>Vyplň údaj</t>
  </si>
  <si>
    <t>Projektant:</t>
  </si>
  <si>
    <t xml:space="preserve"> </t>
  </si>
  <si>
    <t>True</t>
  </si>
  <si>
    <t>Spracovateľ:</t>
  </si>
  <si>
    <t>Poznámka:</t>
  </si>
  <si>
    <t>Náklady z rozpočtov</t>
  </si>
  <si>
    <t>Ostatné náklady zo súhrnného listu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</si>
  <si>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</si>
  <si>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</si>
  <si>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</si>
  <si>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</si>
  <si>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</si>
  <si>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</si>
  <si>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</si>
  <si>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</si>
  <si>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</si>
  <si>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</si>
  <si>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</si>
  <si>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</si>
  <si>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</si>
  <si>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</si>
  <si>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</si>
  <si>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</si>
  <si>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</si>
  <si>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</si>
  <si>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</si>
  <si>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</si>
  <si>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</si>
  <si>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</si>
  <si>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</si>
  <si>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</si>
  <si>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</si>
  <si>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</si>
  <si>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</si>
  <si>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</si>
  <si>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</si>
  <si>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</si>
  <si>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</si>
  <si>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</si>
  <si>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</si>
  <si>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</si>
  <si>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</si>
  <si>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</si>
  <si>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</si>
  <si>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</si>
  <si>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1) Náklady z rozpočtov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</si>
  <si>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</si>
  <si>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</si>
  <si>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</si>
  <si>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</si>
  <si>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</si>
  <si>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</si>
  <si>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</si>
  <si>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</si>
  <si>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2) Ostatné náklady zo súhrnného listu</t>
  </si>
  <si>
    <t>Percent. zadanie_x000D_
[% nákladov rozpočtu]</t>
  </si>
  <si>
    <t>Zaradenie nákladov</t>
  </si>
  <si>
    <t>Ostatné náklady</t>
  </si>
  <si>
    <t>stavebná časť</t>
  </si>
  <si>
    <t>OSTATNENAKLADY</t>
  </si>
  <si>
    <t>Vyplň vlastné</t>
  </si>
  <si>
    <t>OSTATNENAKLADYVLASTNE</t>
  </si>
  <si>
    <t>Celkové náklady za stavbu 1) + 2)</t>
  </si>
  <si>
    <t>KRYCÍ LIST ROZPOČTU</t>
  </si>
  <si>
    <t>Náklady z rozpočtu</t>
  </si>
  <si>
    <t>REKAPITULÁCIA ROZPOČTU</t>
  </si>
  <si>
    <t>Kód dielu - Popis</t>
  </si>
  <si>
    <t>Cena celkom [EUR]</t>
  </si>
  <si>
    <t>1) Náklady z rozpočtu</t>
  </si>
  <si>
    <t>-1</t>
  </si>
  <si>
    <t>HSV -  Práce a dodávky HSV</t>
  </si>
  <si>
    <t xml:space="preserve">    6 -  Úpravy povrchov, podlahy, osadenie</t>
  </si>
  <si>
    <t xml:space="preserve">    9 -  Ostatné konštrukcie a práce-búranie</t>
  </si>
  <si>
    <t xml:space="preserve">    99 -  Presun hmôt HSV</t>
  </si>
  <si>
    <t>776 -  Podlahy povlakové</t>
  </si>
  <si>
    <t>PSV -  Práce a dodávky PSV</t>
  </si>
  <si>
    <t xml:space="preserve">    766 -  Konštrukcie stolárske</t>
  </si>
  <si>
    <t xml:space="preserve">    771 -  Podlahy z dlaždíc</t>
  </si>
  <si>
    <t>2) Ostatné náklady</t>
  </si>
  <si>
    <t>GZS</t>
  </si>
  <si>
    <t>VRN</t>
  </si>
  <si>
    <t>2</t>
  </si>
  <si>
    <t>Projektové práce</t>
  </si>
  <si>
    <t>Sťažené podmienky</t>
  </si>
  <si>
    <t>Vplyv prostredia</t>
  </si>
  <si>
    <t>Iné VRN</t>
  </si>
  <si>
    <t>Kompletačná činnosť</t>
  </si>
  <si>
    <t>KOMPLETACNA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</si>
  <si>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</si>
  <si>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</si>
  <si>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</si>
  <si>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</si>
  <si>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</si>
  <si>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</si>
  <si>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</si>
  <si>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</si>
  <si>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</si>
  <si>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</si>
  <si>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</si>
  <si>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</si>
  <si>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</si>
  <si>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 xml:space="preserve"> Práce a dodávky HSV</t>
  </si>
  <si>
    <t>ROZPOCET</t>
  </si>
  <si>
    <t>6</t>
  </si>
  <si>
    <t xml:space="preserve"> Úpravy povrchov, podlahy, osadenie</t>
  </si>
  <si>
    <t>K</t>
  </si>
  <si>
    <t>612421637h</t>
  </si>
  <si>
    <t>Vnútorná omietka vápenná alebo vápennocementová stien štuková (vrat. penetrácie podkladu a pdkladnej vrstvy z hrubej omietky)</t>
  </si>
  <si>
    <t>m2</t>
  </si>
  <si>
    <t>4</t>
  </si>
  <si>
    <t>-2004931048</t>
  </si>
  <si>
    <t>VV</t>
  </si>
  <si>
    <t>(21,65*2+2,075+8,59*2+6,30)*0,10"časť bloku B"</t>
  </si>
  <si>
    <t>(24,46*2-7,58)*0,10"blok F"</t>
  </si>
  <si>
    <t>(13,40*2+2,20+8,68*2+6,78)*0,10"časť bloku D"</t>
  </si>
  <si>
    <t>29,79*0,10*2"spojovácia choďba AB"</t>
  </si>
  <si>
    <t>29,79*0,10*2"spojovácia choďba CD"</t>
  </si>
  <si>
    <t>Súčet</t>
  </si>
  <si>
    <t>632477005a</t>
  </si>
  <si>
    <t>Nivelačná stierka podlahová hrúbky 3mm, v priehlbinách do 15 mm</t>
  </si>
  <si>
    <t>-1543098410</t>
  </si>
  <si>
    <t>21,65*2,075+10,59*6,30"časť bloku B"</t>
  </si>
  <si>
    <t>24,46*5,88-7,58*2,35"blok F"</t>
  </si>
  <si>
    <t>13,40*2,20+10,68*6,78"časť bloku D"</t>
  </si>
  <si>
    <t>29,79*2,2"spojovácia choďba AB"</t>
  </si>
  <si>
    <t>29,79*2,2"spojovácia choďba CD"</t>
  </si>
  <si>
    <t>3</t>
  </si>
  <si>
    <t>776992111aa</t>
  </si>
  <si>
    <t>Penetrácia podkladu s očistením</t>
  </si>
  <si>
    <t>16</t>
  </si>
  <si>
    <t>-113344225</t>
  </si>
  <si>
    <t>9</t>
  </si>
  <si>
    <t xml:space="preserve"> Ostatné konštrukcie a práce-búranie</t>
  </si>
  <si>
    <t>978059531</t>
  </si>
  <si>
    <t>Odsekanie a odobratie stien z obkladačiek vnútorných nad 2 m2,  -0,06800t</t>
  </si>
  <si>
    <t>1239078131</t>
  </si>
  <si>
    <t>5</t>
  </si>
  <si>
    <t>PC1</t>
  </si>
  <si>
    <t xml:space="preserve">Odpratanie rekvizitov z časti chodieb II.NP </t>
  </si>
  <si>
    <t>sub</t>
  </si>
  <si>
    <t>1177131561</t>
  </si>
  <si>
    <t>979011131</t>
  </si>
  <si>
    <t>Zvislá doprava sutiny po schodoch ručne do 3.5 m</t>
  </si>
  <si>
    <t>t</t>
  </si>
  <si>
    <t>-2108597634</t>
  </si>
  <si>
    <t>7</t>
  </si>
  <si>
    <t>979081111</t>
  </si>
  <si>
    <t>Odvoz sutiny a vybúraných hmôt na skládku do 1 km</t>
  </si>
  <si>
    <t>-928601988</t>
  </si>
  <si>
    <t>8</t>
  </si>
  <si>
    <t>979081121</t>
  </si>
  <si>
    <t>Odvoz sutiny a vybúraných hmôt na skládku za každý ďalší 1 km</t>
  </si>
  <si>
    <t>746195361</t>
  </si>
  <si>
    <t>2,409*19</t>
  </si>
  <si>
    <t>979082111</t>
  </si>
  <si>
    <t>Vnútrostavenisková doprava sutiny a vybúraných hmôt do 10 m</t>
  </si>
  <si>
    <t>2079651204</t>
  </si>
  <si>
    <t>10</t>
  </si>
  <si>
    <t>979082121</t>
  </si>
  <si>
    <t>Vnútrostavenisková doprava sutiny a vybúraných hmôt za každých ďalších 5 m</t>
  </si>
  <si>
    <t>-1578762615</t>
  </si>
  <si>
    <t>2,409*5</t>
  </si>
  <si>
    <t>11</t>
  </si>
  <si>
    <t>979089612a</t>
  </si>
  <si>
    <t>Poplatok za skladovanie - iné odpady zo stavieb: linoleum, ker. sokliky, ostatné</t>
  </si>
  <si>
    <t>1975238006</t>
  </si>
  <si>
    <t>99</t>
  </si>
  <si>
    <t xml:space="preserve"> Presun hmôt HSV</t>
  </si>
  <si>
    <t>12</t>
  </si>
  <si>
    <t>999281111</t>
  </si>
  <si>
    <t>Presun hmôt pre opravy a údržbu objektov vrátane vonkajších plášťov výšky do 25 m</t>
  </si>
  <si>
    <t>953825108</t>
  </si>
  <si>
    <t>776</t>
  </si>
  <si>
    <t xml:space="preserve"> Podlahy povlakové</t>
  </si>
  <si>
    <t>13</t>
  </si>
  <si>
    <t>776511810</t>
  </si>
  <si>
    <t>Odstránenie povlakových podláh z nášľapnej plochy lepených bez podložky,  -0,00100t</t>
  </si>
  <si>
    <t>-1165923490</t>
  </si>
  <si>
    <t>14</t>
  </si>
  <si>
    <t>998776201</t>
  </si>
  <si>
    <t>Presun hmôt pre podlahy povlakové v objektoch výšky do 6 m</t>
  </si>
  <si>
    <t>%</t>
  </si>
  <si>
    <t>-1753083594</t>
  </si>
  <si>
    <t>PSV</t>
  </si>
  <si>
    <t xml:space="preserve"> Práce a dodávky PSV</t>
  </si>
  <si>
    <t>766</t>
  </si>
  <si>
    <t xml:space="preserve"> Konštrukcie stolárske</t>
  </si>
  <si>
    <t>15</t>
  </si>
  <si>
    <t>766662811a</t>
  </si>
  <si>
    <t>Demontáž prahu dverí jednokrídlových,  -0,00100t</t>
  </si>
  <si>
    <t>ks</t>
  </si>
  <si>
    <t>356491238</t>
  </si>
  <si>
    <t>766664915</t>
  </si>
  <si>
    <t>Oprava dverného krídla, zrezanie krídiel kompletizovaných</t>
  </si>
  <si>
    <t>-898797768</t>
  </si>
  <si>
    <t>17</t>
  </si>
  <si>
    <t>766695212a</t>
  </si>
  <si>
    <t>Montáž prahu dverí, jednokrídlových alebo prechodovej lišty z farebných kovov vrát. dodávky mat.</t>
  </si>
  <si>
    <t>31193587</t>
  </si>
  <si>
    <t>771</t>
  </si>
  <si>
    <t xml:space="preserve"> Podlahy z dlaždíc</t>
  </si>
  <si>
    <t>18</t>
  </si>
  <si>
    <t>771445014a</t>
  </si>
  <si>
    <t>Montáž soklíkov z obkladačiek hutných, keramických do tmelu,rovné ,výška 100 mm až 150 mm</t>
  </si>
  <si>
    <t>m</t>
  </si>
  <si>
    <t>-2026508899</t>
  </si>
  <si>
    <t>21,65*2+2,075+8,59*2+6,30"časť bloku B"</t>
  </si>
  <si>
    <t>24,46*2-7,58"blok F"</t>
  </si>
  <si>
    <t>13,40*2+2,20+8,68*2+6,78"časť bloku D"</t>
  </si>
  <si>
    <t>29,79*2"spojovácia choďba AB"</t>
  </si>
  <si>
    <t>29,79*2"spojovácia choďba CD"</t>
  </si>
  <si>
    <t>19</t>
  </si>
  <si>
    <t>771575208a</t>
  </si>
  <si>
    <t xml:space="preserve">Montáž podláh z dlaždíc keram. protisklzových, ukladanie do  flexi tmelu, škár. Ceresit   600x600 mm   </t>
  </si>
  <si>
    <t>795827928</t>
  </si>
  <si>
    <t>M</t>
  </si>
  <si>
    <t>5976446011a</t>
  </si>
  <si>
    <t>Dlaždice keramické s protišmykovým povrchom líca úprava 1 A 600x600x10 1 Ia</t>
  </si>
  <si>
    <t>32</t>
  </si>
  <si>
    <t>-186763838</t>
  </si>
  <si>
    <t>(21,65*2+2,075+8,59*2+6,30)*0,60*0,60/2"soklik, časť bloku B"</t>
  </si>
  <si>
    <t>(24,46*2-7,58)*0,60*0,60/2"soklik, blok F"</t>
  </si>
  <si>
    <t>(13,40*2+2,20+8,68*2+6,78)*0,60*0,60/2"soklik, časť bloku D"</t>
  </si>
  <si>
    <t>29,79*2*0,60/2"spojovácia choďba AB"</t>
  </si>
  <si>
    <t>29,79*2*0,60/2"spojovácia choďba CD"</t>
  </si>
  <si>
    <t>(21,65*2,075+10,59*6,30)*1,05"časť bloku B"</t>
  </si>
  <si>
    <t>(24,46*5,88-7,58*2,35)*1,05"blok F"</t>
  </si>
  <si>
    <t>(13,40*2,20+10,68*6,78)*1,05"časť bloku D"</t>
  </si>
  <si>
    <t>29,79*2,2*1,05"spojovácia choďba AB"</t>
  </si>
  <si>
    <t>29,79*2,2*1,05"spojovácia choďba CD"</t>
  </si>
  <si>
    <t>21</t>
  </si>
  <si>
    <t>773992001dil</t>
  </si>
  <si>
    <t>Ostatné práce výplne dilatačných škár vložkami z farebných kovov vrát. dodávky mat.</t>
  </si>
  <si>
    <t>-742657738</t>
  </si>
  <si>
    <t>2,08*3"časť bloku B"</t>
  </si>
  <si>
    <t>2,20*2"časť bloku D"</t>
  </si>
  <si>
    <t>5,88*4+3,53"blok F"</t>
  </si>
  <si>
    <t>2,2*5"spojovácia choďba AB"</t>
  </si>
  <si>
    <t>2,2*5"spojovácia choďba CD"</t>
  </si>
  <si>
    <t>22</t>
  </si>
  <si>
    <t>773992001pre</t>
  </si>
  <si>
    <t>Ostatné práce Montáž prechodovej hliníkovej lišty z farebných kovov vrát. dodávky mat.</t>
  </si>
  <si>
    <t>860105101</t>
  </si>
  <si>
    <t>2,2"spojovácia choďba AB / choďba E"</t>
  </si>
  <si>
    <t>2,2"spojovácia choďba CD / choďba E"</t>
  </si>
  <si>
    <t>23</t>
  </si>
  <si>
    <t>998771202</t>
  </si>
  <si>
    <t>Presun hmôt pre podlahy z dlaždíc v objektoch výšky nad 6 do 12 m</t>
  </si>
  <si>
    <t>-591191566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</si>
</sst>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%"/>
    <numFmt numFmtId="165" formatCode="dd\.mm\.yyyy"/>
    <numFmt numFmtId="166" formatCode="#,##0.00000"/>
    <numFmt numFmtId="167" formatCode="#,##0.000"/>
  </numFmts>
  <fonts count="39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sz val="10"/>
      <color rgb="FF46464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 style="thin">
        <color rgb="FF000000"/>
      </right>
      <top/>
      <bottom/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8" fillId="0" borderId="0" applyNumberFormat="0" applyFill="0" applyBorder="0" applyAlignment="0" applyProtection="0"/>
  </cellStyleXfs>
  <cellXfs count="321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2" fillId="0" borderId="0" xfId="0" applyFont="1" applyAlignment="1" applyProtection="1">
      <alignment horizontal="left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16" fillId="0" borderId="0" xfId="0" applyFont="1" applyAlignment="1" applyProtection="1">
      <alignment horizontal="left" vertical="center"/>
    </xf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7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8" fillId="0" borderId="0" xfId="0" applyFont="1" applyAlignment="1" applyProtection="1">
      <alignment horizontal="left" vertical="center"/>
    </xf>
    <xf numFmtId="0" fontId="18" fillId="0" borderId="0" xfId="0" applyFont="1" applyAlignment="1" applyProtection="1">
      <alignment vertical="center"/>
    </xf>
    <xf numFmtId="0" fontId="18" fillId="0" borderId="3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21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3" xfId="0" applyFont="1" applyBorder="1" applyAlignment="1">
      <alignment vertical="center"/>
    </xf>
    <xf numFmtId="0" fontId="17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4" borderId="7" xfId="0" applyFont="1" applyFill="1" applyBorder="1" applyAlignment="1" applyProtection="1">
      <alignment vertical="center"/>
    </xf>
    <xf numFmtId="0" fontId="24" fillId="4" borderId="0" xfId="0" applyFont="1" applyFill="1" applyAlignment="1" applyProtection="1">
      <alignment horizontal="center" vertical="center"/>
    </xf>
    <xf numFmtId="0" fontId="25" fillId="0" borderId="16" xfId="0" applyFont="1" applyBorder="1" applyAlignment="1" applyProtection="1">
      <alignment horizontal="center" vertical="center" wrapText="1"/>
    </xf>
    <xf numFmtId="0" fontId="25" fillId="0" borderId="17" xfId="0" applyFont="1" applyBorder="1" applyAlignment="1" applyProtection="1">
      <alignment horizontal="center" vertical="center" wrapText="1"/>
    </xf>
    <xf numFmtId="0" fontId="25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6" fillId="0" borderId="0" xfId="0" applyFont="1" applyAlignment="1" applyProtection="1">
      <alignment horizontal="left" vertical="center"/>
    </xf>
    <xf numFmtId="0" fontId="26" fillId="0" borderId="0" xfId="0" applyFont="1" applyAlignment="1" applyProtection="1">
      <alignment vertical="center"/>
    </xf>
    <xf numFmtId="4" fontId="26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22" fillId="0" borderId="14" xfId="0" applyNumberFormat="1" applyFont="1" applyBorder="1" applyAlignment="1" applyProtection="1">
      <alignment vertical="center"/>
    </xf>
    <xf numFmtId="4" fontId="22" fillId="0" borderId="0" xfId="0" applyNumberFormat="1" applyFont="1" applyBorder="1" applyAlignment="1" applyProtection="1">
      <alignment vertical="center"/>
    </xf>
    <xf numFmtId="166" fontId="22" fillId="0" borderId="0" xfId="0" applyNumberFormat="1" applyFont="1" applyBorder="1" applyAlignment="1" applyProtection="1">
      <alignment vertical="center"/>
    </xf>
    <xf numFmtId="4" fontId="22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7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29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30" fillId="0" borderId="19" xfId="0" applyNumberFormat="1" applyFont="1" applyBorder="1" applyAlignment="1" applyProtection="1">
      <alignment vertical="center"/>
    </xf>
    <xf numFmtId="4" fontId="30" fillId="0" borderId="20" xfId="0" applyNumberFormat="1" applyFont="1" applyBorder="1" applyAlignment="1" applyProtection="1">
      <alignment vertical="center"/>
    </xf>
    <xf numFmtId="166" fontId="30" fillId="0" borderId="20" xfId="0" applyNumberFormat="1" applyFont="1" applyBorder="1" applyAlignment="1" applyProtection="1">
      <alignment vertical="center"/>
    </xf>
    <xf numFmtId="4" fontId="30" fillId="0" borderId="21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0" fillId="0" borderId="22" xfId="0" applyFont="1" applyBorder="1" applyAlignment="1" applyProtection="1">
      <alignment vertical="center"/>
    </xf>
    <xf numFmtId="0" fontId="7" fillId="0" borderId="0" xfId="0" applyFont="1" applyAlignment="1" applyProtection="1">
      <alignment horizontal="left" vertical="center"/>
    </xf>
    <xf numFmtId="4" fontId="7" fillId="2" borderId="0" xfId="0" applyNumberFormat="1" applyFont="1" applyFill="1" applyAlignment="1" applyProtection="1">
      <alignment vertical="center"/>
      <protection locked="0"/>
    </xf>
    <xf numFmtId="164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4" fontId="1" fillId="0" borderId="15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164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1" fillId="2" borderId="20" xfId="0" applyFont="1" applyFill="1" applyBorder="1" applyAlignment="1" applyProtection="1">
      <alignment horizontal="center" vertical="center"/>
      <protection locked="0"/>
    </xf>
    <xf numFmtId="4" fontId="1" fillId="0" borderId="21" xfId="0" applyNumberFormat="1" applyFont="1" applyBorder="1" applyAlignment="1" applyProtection="1">
      <alignment vertical="center"/>
    </xf>
    <xf numFmtId="0" fontId="26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4" fontId="26" fillId="4" borderId="0" xfId="0" applyNumberFormat="1" applyFont="1" applyFill="1" applyAlignment="1" applyProtection="1">
      <alignment vertical="center"/>
    </xf>
    <xf numFmtId="0" fontId="0" fillId="0" borderId="1" xfId="0" applyBorder="1"/>
    <xf numFmtId="0" fontId="0" fillId="0" borderId="2" xfId="0" applyBorder="1"/>
    <xf numFmtId="0" fontId="12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4" fontId="2" fillId="0" borderId="0" xfId="0" applyNumberFormat="1" applyFont="1" applyAlignment="1">
      <alignment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4" fontId="26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3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4" fontId="18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164" fontId="18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21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4" fillId="4" borderId="0" xfId="0" applyFont="1" applyFill="1" applyAlignment="1" applyProtection="1">
      <alignment horizontal="left" vertical="center"/>
    </xf>
    <xf numFmtId="0" fontId="24" fillId="4" borderId="0" xfId="0" applyFont="1" applyFill="1" applyAlignment="1" applyProtection="1">
      <alignment horizontal="right" vertical="center"/>
    </xf>
    <xf numFmtId="0" fontId="32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4" fontId="32" fillId="0" borderId="0" xfId="0" applyNumberFormat="1" applyFont="1" applyAlignment="1" applyProtection="1">
      <alignment vertical="center"/>
    </xf>
    <xf numFmtId="0" fontId="25" fillId="0" borderId="0" xfId="0" applyFont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4" fillId="4" borderId="16" xfId="0" applyFont="1" applyFill="1" applyBorder="1" applyAlignment="1" applyProtection="1">
      <alignment horizontal="center" vertical="center" wrapText="1"/>
    </xf>
    <xf numFmtId="0" fontId="24" fillId="4" borderId="17" xfId="0" applyFont="1" applyFill="1" applyBorder="1" applyAlignment="1" applyProtection="1">
      <alignment horizontal="center" vertical="center" wrapText="1"/>
    </xf>
    <xf numFmtId="0" fontId="24" fillId="4" borderId="18" xfId="0" applyFont="1" applyFill="1" applyBorder="1" applyAlignment="1" applyProtection="1">
      <alignment horizontal="center" vertical="center" wrapText="1"/>
    </xf>
    <xf numFmtId="0" fontId="24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6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3" fillId="0" borderId="12" xfId="0" applyNumberFormat="1" applyFont="1" applyBorder="1" applyAlignment="1" applyProtection="1"/>
    <xf numFmtId="166" fontId="33" fillId="0" borderId="13" xfId="0" applyNumberFormat="1" applyFont="1" applyBorder="1" applyAlignment="1" applyProtection="1"/>
    <xf numFmtId="4" fontId="34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4" fillId="0" borderId="23" xfId="0" applyFont="1" applyBorder="1" applyAlignment="1" applyProtection="1">
      <alignment horizontal="center" vertical="center"/>
    </xf>
    <xf numFmtId="49" fontId="24" fillId="0" borderId="23" xfId="0" applyNumberFormat="1" applyFont="1" applyBorder="1" applyAlignment="1" applyProtection="1">
      <alignment horizontal="left" vertical="center" wrapText="1"/>
    </xf>
    <xf numFmtId="0" fontId="24" fillId="0" borderId="23" xfId="0" applyFont="1" applyBorder="1" applyAlignment="1" applyProtection="1">
      <alignment horizontal="left" vertical="center" wrapText="1"/>
    </xf>
    <xf numFmtId="0" fontId="24" fillId="0" borderId="23" xfId="0" applyFont="1" applyBorder="1" applyAlignment="1" applyProtection="1">
      <alignment horizontal="center" vertical="center" wrapText="1"/>
    </xf>
    <xf numFmtId="167" fontId="24" fillId="0" borderId="23" xfId="0" applyNumberFormat="1" applyFont="1" applyBorder="1" applyAlignment="1" applyProtection="1">
      <alignment vertical="center"/>
    </xf>
    <xf numFmtId="4" fontId="24" fillId="2" borderId="23" xfId="0" applyNumberFormat="1" applyFont="1" applyFill="1" applyBorder="1" applyAlignment="1" applyProtection="1">
      <alignment vertical="center"/>
      <protection locked="0"/>
    </xf>
    <xf numFmtId="4" fontId="24" fillId="0" borderId="23" xfId="0" applyNumberFormat="1" applyFont="1" applyBorder="1" applyAlignment="1" applyProtection="1">
      <alignment vertical="center"/>
    </xf>
    <xf numFmtId="0" fontId="0" fillId="0" borderId="23" xfId="0" applyFont="1" applyBorder="1" applyAlignment="1" applyProtection="1">
      <alignment vertical="center"/>
    </xf>
    <xf numFmtId="0" fontId="25" fillId="2" borderId="14" xfId="0" applyFont="1" applyFill="1" applyBorder="1" applyAlignment="1" applyProtection="1">
      <alignment horizontal="left" vertical="center"/>
      <protection locked="0"/>
    </xf>
    <xf numFmtId="0" fontId="25" fillId="0" borderId="0" xfId="0" applyFont="1" applyBorder="1" applyAlignment="1" applyProtection="1">
      <alignment horizontal="center" vertical="center"/>
    </xf>
    <xf numFmtId="166" fontId="25" fillId="0" borderId="0" xfId="0" applyNumberFormat="1" applyFont="1" applyBorder="1" applyAlignment="1" applyProtection="1">
      <alignment vertical="center"/>
    </xf>
    <xf numFmtId="166" fontId="25" fillId="0" borderId="15" xfId="0" applyNumberFormat="1" applyFont="1" applyBorder="1" applyAlignment="1" applyProtection="1">
      <alignment vertical="center"/>
    </xf>
    <xf numFmtId="0" fontId="24" fillId="0" borderId="0" xfId="0" applyFont="1" applyAlignment="1">
      <alignment horizontal="left"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5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167" fontId="24" fillId="2" borderId="23" xfId="0" applyNumberFormat="1" applyFont="1" applyFill="1" applyBorder="1" applyAlignment="1" applyProtection="1">
      <alignment vertical="center"/>
      <protection locked="0"/>
    </xf>
    <xf numFmtId="0" fontId="36" fillId="0" borderId="23" xfId="0" applyFont="1" applyBorder="1" applyAlignment="1" applyProtection="1">
      <alignment horizontal="center" vertical="center"/>
    </xf>
    <xf numFmtId="49" fontId="36" fillId="0" borderId="23" xfId="0" applyNumberFormat="1" applyFont="1" applyBorder="1" applyAlignment="1" applyProtection="1">
      <alignment horizontal="left" vertical="center" wrapText="1"/>
    </xf>
    <xf numFmtId="0" fontId="36" fillId="0" borderId="23" xfId="0" applyFont="1" applyBorder="1" applyAlignment="1" applyProtection="1">
      <alignment horizontal="left" vertical="center" wrapText="1"/>
    </xf>
    <xf numFmtId="0" fontId="36" fillId="0" borderId="23" xfId="0" applyFont="1" applyBorder="1" applyAlignment="1" applyProtection="1">
      <alignment horizontal="center" vertical="center" wrapText="1"/>
    </xf>
    <xf numFmtId="167" fontId="36" fillId="0" borderId="23" xfId="0" applyNumberFormat="1" applyFont="1" applyBorder="1" applyAlignment="1" applyProtection="1">
      <alignment vertical="center"/>
    </xf>
    <xf numFmtId="4" fontId="36" fillId="2" borderId="23" xfId="0" applyNumberFormat="1" applyFont="1" applyFill="1" applyBorder="1" applyAlignment="1" applyProtection="1">
      <alignment vertical="center"/>
      <protection locked="0"/>
    </xf>
    <xf numFmtId="4" fontId="36" fillId="0" borderId="23" xfId="0" applyNumberFormat="1" applyFont="1" applyBorder="1" applyAlignment="1" applyProtection="1">
      <alignment vertical="center"/>
    </xf>
    <xf numFmtId="0" fontId="37" fillId="0" borderId="23" xfId="0" applyFont="1" applyBorder="1" applyAlignment="1" applyProtection="1">
      <alignment vertical="center"/>
    </xf>
    <xf numFmtId="0" fontId="37" fillId="0" borderId="3" xfId="0" applyFont="1" applyBorder="1" applyAlignment="1">
      <alignment vertical="center"/>
    </xf>
    <xf numFmtId="0" fontId="36" fillId="2" borderId="14" xfId="0" applyFont="1" applyFill="1" applyBorder="1" applyAlignment="1" applyProtection="1">
      <alignment horizontal="left" vertical="center"/>
      <protection locked="0"/>
    </xf>
    <xf numFmtId="0" fontId="36" fillId="0" borderId="0" xfId="0" applyFont="1" applyBorder="1" applyAlignment="1" applyProtection="1">
      <alignment horizontal="center" vertical="center"/>
    </xf>
    <xf numFmtId="0" fontId="25" fillId="2" borderId="19" xfId="0" applyFont="1" applyFill="1" applyBorder="1" applyAlignment="1" applyProtection="1">
      <alignment horizontal="left" vertical="center"/>
      <protection locked="0"/>
    </xf>
    <xf numFmtId="0" fontId="25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5" fillId="0" borderId="20" xfId="0" applyNumberFormat="1" applyFont="1" applyBorder="1" applyAlignment="1" applyProtection="1">
      <alignment vertical="center"/>
    </xf>
    <xf numFmtId="166" fontId="25" fillId="0" borderId="21" xfId="0" applyNumberFormat="1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2" fillId="0" borderId="11" xfId="0" applyFont="1" applyBorder="1" applyAlignment="1">
      <alignment horizontal="center" vertical="center"/>
    </xf>
    <xf numFmtId="0" fontId="22" fillId="0" borderId="12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3" fillId="0" borderId="14" xfId="0" applyFont="1" applyBorder="1" applyAlignment="1" applyProtection="1">
      <alignment horizontal="left" vertical="center"/>
    </xf>
    <xf numFmtId="0" fontId="23" fillId="0" borderId="0" xfId="0" applyFont="1" applyBorder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24" fillId="4" borderId="7" xfId="0" applyFont="1" applyFill="1" applyBorder="1" applyAlignment="1" applyProtection="1">
      <alignment horizontal="center" vertical="center"/>
    </xf>
    <xf numFmtId="0" fontId="24" fillId="4" borderId="7" xfId="0" applyFont="1" applyFill="1" applyBorder="1" applyAlignment="1" applyProtection="1">
      <alignment horizontal="left" vertical="center"/>
    </xf>
    <xf numFmtId="0" fontId="24" fillId="4" borderId="8" xfId="0" applyFont="1" applyFill="1" applyBorder="1" applyAlignment="1" applyProtection="1">
      <alignment horizontal="left" vertical="center"/>
    </xf>
    <xf numFmtId="0" fontId="24" fillId="4" borderId="6" xfId="0" applyFont="1" applyFill="1" applyBorder="1" applyAlignment="1" applyProtection="1">
      <alignment horizontal="center" vertical="center"/>
    </xf>
    <xf numFmtId="0" fontId="24" fillId="4" borderId="7" xfId="0" applyFont="1" applyFill="1" applyBorder="1" applyAlignment="1" applyProtection="1">
      <alignment horizontal="right" vertical="center"/>
    </xf>
    <xf numFmtId="0" fontId="28" fillId="0" borderId="0" xfId="0" applyFont="1" applyAlignment="1" applyProtection="1">
      <alignment horizontal="left" vertical="center" wrapText="1"/>
    </xf>
    <xf numFmtId="4" fontId="29" fillId="0" borderId="0" xfId="0" applyNumberFormat="1" applyFont="1" applyAlignment="1" applyProtection="1">
      <alignment vertical="center"/>
    </xf>
    <xf numFmtId="0" fontId="29" fillId="0" borderId="0" xfId="0" applyFont="1" applyAlignment="1" applyProtection="1">
      <alignment vertical="center"/>
    </xf>
    <xf numFmtId="4" fontId="7" fillId="2" borderId="0" xfId="0" applyNumberFormat="1" applyFont="1" applyFill="1" applyAlignment="1" applyProtection="1">
      <alignment vertical="center"/>
      <protection locked="0"/>
    </xf>
    <xf numFmtId="4" fontId="7" fillId="0" borderId="0" xfId="0" applyNumberFormat="1" applyFont="1" applyAlignment="1" applyProtection="1">
      <alignment vertical="center"/>
    </xf>
    <xf numFmtId="0" fontId="7" fillId="0" borderId="0" xfId="0" applyFont="1" applyAlignment="1" applyProtection="1">
      <alignment horizontal="left" vertical="center"/>
    </xf>
    <xf numFmtId="0" fontId="7" fillId="2" borderId="0" xfId="0" applyFont="1" applyFill="1" applyAlignment="1" applyProtection="1">
      <alignment horizontal="left" vertical="center"/>
      <protection locked="0"/>
    </xf>
    <xf numFmtId="4" fontId="26" fillId="0" borderId="0" xfId="0" applyNumberFormat="1" applyFont="1" applyAlignment="1" applyProtection="1">
      <alignment horizontal="right" vertical="center"/>
    </xf>
    <xf numFmtId="4" fontId="26" fillId="0" borderId="0" xfId="0" applyNumberFormat="1" applyFont="1" applyAlignment="1" applyProtection="1">
      <alignment vertical="center"/>
    </xf>
    <xf numFmtId="4" fontId="26" fillId="4" borderId="0" xfId="0" applyNumberFormat="1" applyFont="1" applyFill="1" applyAlignment="1" applyProtection="1">
      <alignment vertical="center"/>
    </xf>
    <xf numFmtId="0" fontId="15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4" fontId="2" fillId="0" borderId="0" xfId="0" applyNumberFormat="1" applyFont="1" applyAlignment="1" applyProtection="1">
      <alignment vertical="center"/>
    </xf>
    <xf numFmtId="4" fontId="17" fillId="0" borderId="5" xfId="0" applyNumberFormat="1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164" fontId="18" fillId="0" borderId="0" xfId="0" applyNumberFormat="1" applyFont="1" applyAlignment="1" applyProtection="1">
      <alignment horizontal="left" vertical="center"/>
    </xf>
    <xf numFmtId="0" fontId="18" fillId="0" borderId="0" xfId="0" applyFont="1" applyAlignment="1" applyProtection="1">
      <alignment vertical="center"/>
    </xf>
    <xf numFmtId="4" fontId="19" fillId="0" borderId="0" xfId="0" applyNumberFormat="1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0" fontId="1" fillId="0" borderId="0" xfId="0" applyFont="1" applyAlignment="1" applyProtection="1">
      <alignment vertical="center"/>
    </xf>
    <xf numFmtId="4" fontId="20" fillId="0" borderId="0" xfId="0" applyNumberFormat="1" applyFont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0" xfId="0"/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104"/>
  <sheetViews>
    <sheetView showGridLines="0" tabSelected="1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 ht="11.25">
      <c r="A1" s="15" t="s">
        <v>0</v>
      </c>
      <c r="AZ1" s="15" t="s">
        <v>1</v>
      </c>
      <c r="BA1" s="15" t="s">
        <v>2</v>
      </c>
      <c r="BB1" s="15" t="s">
        <v>3</v>
      </c>
      <c r="BT1" s="15" t="s">
        <v>4</v>
      </c>
      <c r="BU1" s="15" t="s">
        <v>4</v>
      </c>
      <c r="BV1" s="15" t="s">
        <v>5</v>
      </c>
    </row>
    <row r="2" spans="1:74" s="1" customFormat="1" ht="36.950000000000003" customHeight="1">
      <c r="AR2" s="314"/>
      <c r="AS2" s="314"/>
      <c r="AT2" s="314"/>
      <c r="AU2" s="314"/>
      <c r="AV2" s="314"/>
      <c r="AW2" s="314"/>
      <c r="AX2" s="314"/>
      <c r="AY2" s="314"/>
      <c r="AZ2" s="314"/>
      <c r="BA2" s="314"/>
      <c r="BB2" s="314"/>
      <c r="BC2" s="314"/>
      <c r="BD2" s="314"/>
      <c r="BE2" s="314"/>
      <c r="BS2" s="16" t="s">
        <v>6</v>
      </c>
      <c r="BT2" s="16" t="s">
        <v>7</v>
      </c>
    </row>
    <row r="3" spans="1:74" s="1" customFormat="1" ht="6.95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9"/>
      <c r="BS3" s="16" t="s">
        <v>6</v>
      </c>
      <c r="BT3" s="16" t="s">
        <v>7</v>
      </c>
    </row>
    <row r="4" spans="1:74" s="1" customFormat="1" ht="24.95" customHeight="1">
      <c r="B4" s="20"/>
      <c r="C4" s="21"/>
      <c r="D4" s="22" t="s">
        <v>8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19"/>
      <c r="AS4" s="23" t="s">
        <v>9</v>
      </c>
      <c r="BE4" s="24" t="s">
        <v>10</v>
      </c>
      <c r="BS4" s="16" t="s">
        <v>11</v>
      </c>
    </row>
    <row r="5" spans="1:74" s="1" customFormat="1" ht="12" customHeight="1">
      <c r="B5" s="20"/>
      <c r="C5" s="21"/>
      <c r="D5" s="25" t="s">
        <v>12</v>
      </c>
      <c r="E5" s="21"/>
      <c r="F5" s="21"/>
      <c r="G5" s="21"/>
      <c r="H5" s="21"/>
      <c r="I5" s="21"/>
      <c r="J5" s="21"/>
      <c r="K5" s="294" t="s">
        <v>13</v>
      </c>
      <c r="L5" s="295"/>
      <c r="M5" s="295"/>
      <c r="N5" s="295"/>
      <c r="O5" s="295"/>
      <c r="P5" s="295"/>
      <c r="Q5" s="295"/>
      <c r="R5" s="295"/>
      <c r="S5" s="295"/>
      <c r="T5" s="295"/>
      <c r="U5" s="295"/>
      <c r="V5" s="295"/>
      <c r="W5" s="295"/>
      <c r="X5" s="295"/>
      <c r="Y5" s="295"/>
      <c r="Z5" s="295"/>
      <c r="AA5" s="295"/>
      <c r="AB5" s="295"/>
      <c r="AC5" s="295"/>
      <c r="AD5" s="295"/>
      <c r="AE5" s="295"/>
      <c r="AF5" s="295"/>
      <c r="AG5" s="295"/>
      <c r="AH5" s="295"/>
      <c r="AI5" s="295"/>
      <c r="AJ5" s="295"/>
      <c r="AK5" s="295"/>
      <c r="AL5" s="295"/>
      <c r="AM5" s="295"/>
      <c r="AN5" s="295"/>
      <c r="AO5" s="295"/>
      <c r="AP5" s="21"/>
      <c r="AQ5" s="21"/>
      <c r="AR5" s="19"/>
      <c r="BE5" s="291" t="s">
        <v>14</v>
      </c>
      <c r="BS5" s="16" t="s">
        <v>6</v>
      </c>
    </row>
    <row r="6" spans="1:74" s="1" customFormat="1" ht="36.950000000000003" customHeight="1">
      <c r="B6" s="20"/>
      <c r="C6" s="21"/>
      <c r="D6" s="27" t="s">
        <v>15</v>
      </c>
      <c r="E6" s="21"/>
      <c r="F6" s="21"/>
      <c r="G6" s="21"/>
      <c r="H6" s="21"/>
      <c r="I6" s="21"/>
      <c r="J6" s="21"/>
      <c r="K6" s="296" t="s">
        <v>16</v>
      </c>
      <c r="L6" s="295"/>
      <c r="M6" s="295"/>
      <c r="N6" s="295"/>
      <c r="O6" s="295"/>
      <c r="P6" s="295"/>
      <c r="Q6" s="295"/>
      <c r="R6" s="295"/>
      <c r="S6" s="295"/>
      <c r="T6" s="295"/>
      <c r="U6" s="295"/>
      <c r="V6" s="295"/>
      <c r="W6" s="295"/>
      <c r="X6" s="295"/>
      <c r="Y6" s="295"/>
      <c r="Z6" s="295"/>
      <c r="AA6" s="295"/>
      <c r="AB6" s="295"/>
      <c r="AC6" s="295"/>
      <c r="AD6" s="295"/>
      <c r="AE6" s="295"/>
      <c r="AF6" s="295"/>
      <c r="AG6" s="295"/>
      <c r="AH6" s="295"/>
      <c r="AI6" s="295"/>
      <c r="AJ6" s="295"/>
      <c r="AK6" s="295"/>
      <c r="AL6" s="295"/>
      <c r="AM6" s="295"/>
      <c r="AN6" s="295"/>
      <c r="AO6" s="295"/>
      <c r="AP6" s="21"/>
      <c r="AQ6" s="21"/>
      <c r="AR6" s="19"/>
      <c r="BE6" s="292"/>
      <c r="BS6" s="16" t="s">
        <v>6</v>
      </c>
    </row>
    <row r="7" spans="1:74" s="1" customFormat="1" ht="12" customHeight="1">
      <c r="B7" s="20"/>
      <c r="C7" s="21"/>
      <c r="D7" s="28" t="s">
        <v>17</v>
      </c>
      <c r="E7" s="21"/>
      <c r="F7" s="21"/>
      <c r="G7" s="21"/>
      <c r="H7" s="21"/>
      <c r="I7" s="21"/>
      <c r="J7" s="21"/>
      <c r="K7" s="26" t="s">
        <v>1</v>
      </c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8" t="s">
        <v>18</v>
      </c>
      <c r="AL7" s="21"/>
      <c r="AM7" s="21"/>
      <c r="AN7" s="26" t="s">
        <v>1</v>
      </c>
      <c r="AO7" s="21"/>
      <c r="AP7" s="21"/>
      <c r="AQ7" s="21"/>
      <c r="AR7" s="19"/>
      <c r="BE7" s="292"/>
      <c r="BS7" s="16" t="s">
        <v>6</v>
      </c>
    </row>
    <row r="8" spans="1:74" s="1" customFormat="1" ht="12" customHeight="1">
      <c r="B8" s="20"/>
      <c r="C8" s="21"/>
      <c r="D8" s="28" t="s">
        <v>19</v>
      </c>
      <c r="E8" s="21"/>
      <c r="F8" s="21"/>
      <c r="G8" s="21"/>
      <c r="H8" s="21"/>
      <c r="I8" s="21"/>
      <c r="J8" s="21"/>
      <c r="K8" s="26" t="s">
        <v>20</v>
      </c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8" t="s">
        <v>21</v>
      </c>
      <c r="AL8" s="21"/>
      <c r="AM8" s="21"/>
      <c r="AN8" s="29" t="s">
        <v>22</v>
      </c>
      <c r="AO8" s="21"/>
      <c r="AP8" s="21"/>
      <c r="AQ8" s="21"/>
      <c r="AR8" s="19"/>
      <c r="BE8" s="292"/>
      <c r="BS8" s="16" t="s">
        <v>6</v>
      </c>
    </row>
    <row r="9" spans="1:74" s="1" customFormat="1" ht="14.45" customHeight="1">
      <c r="B9" s="20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19"/>
      <c r="BE9" s="292"/>
      <c r="BS9" s="16" t="s">
        <v>6</v>
      </c>
    </row>
    <row r="10" spans="1:74" s="1" customFormat="1" ht="12" customHeight="1">
      <c r="B10" s="20"/>
      <c r="C10" s="21"/>
      <c r="D10" s="28" t="s">
        <v>23</v>
      </c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8" t="s">
        <v>24</v>
      </c>
      <c r="AL10" s="21"/>
      <c r="AM10" s="21"/>
      <c r="AN10" s="26" t="s">
        <v>1</v>
      </c>
      <c r="AO10" s="21"/>
      <c r="AP10" s="21"/>
      <c r="AQ10" s="21"/>
      <c r="AR10" s="19"/>
      <c r="BE10" s="292"/>
      <c r="BS10" s="16" t="s">
        <v>6</v>
      </c>
    </row>
    <row r="11" spans="1:74" s="1" customFormat="1" ht="18.399999999999999" customHeight="1">
      <c r="B11" s="20"/>
      <c r="C11" s="21"/>
      <c r="D11" s="21"/>
      <c r="E11" s="26" t="s">
        <v>25</v>
      </c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8" t="s">
        <v>26</v>
      </c>
      <c r="AL11" s="21"/>
      <c r="AM11" s="21"/>
      <c r="AN11" s="26" t="s">
        <v>1</v>
      </c>
      <c r="AO11" s="21"/>
      <c r="AP11" s="21"/>
      <c r="AQ11" s="21"/>
      <c r="AR11" s="19"/>
      <c r="BE11" s="292"/>
      <c r="BS11" s="16" t="s">
        <v>6</v>
      </c>
    </row>
    <row r="12" spans="1:74" s="1" customFormat="1" ht="6.95" customHeight="1">
      <c r="B12" s="20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19"/>
      <c r="BE12" s="292"/>
      <c r="BS12" s="16" t="s">
        <v>6</v>
      </c>
    </row>
    <row r="13" spans="1:74" s="1" customFormat="1" ht="12" customHeight="1">
      <c r="B13" s="20"/>
      <c r="C13" s="21"/>
      <c r="D13" s="28" t="s">
        <v>27</v>
      </c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8" t="s">
        <v>24</v>
      </c>
      <c r="AL13" s="21"/>
      <c r="AM13" s="21"/>
      <c r="AN13" s="30" t="s">
        <v>28</v>
      </c>
      <c r="AO13" s="21"/>
      <c r="AP13" s="21"/>
      <c r="AQ13" s="21"/>
      <c r="AR13" s="19"/>
      <c r="BE13" s="292"/>
      <c r="BS13" s="16" t="s">
        <v>6</v>
      </c>
    </row>
    <row r="14" spans="1:74" ht="12.75">
      <c r="B14" s="20"/>
      <c r="C14" s="21"/>
      <c r="D14" s="21"/>
      <c r="E14" s="297" t="s">
        <v>28</v>
      </c>
      <c r="F14" s="298"/>
      <c r="G14" s="298"/>
      <c r="H14" s="298"/>
      <c r="I14" s="298"/>
      <c r="J14" s="298"/>
      <c r="K14" s="298"/>
      <c r="L14" s="298"/>
      <c r="M14" s="298"/>
      <c r="N14" s="298"/>
      <c r="O14" s="298"/>
      <c r="P14" s="298"/>
      <c r="Q14" s="298"/>
      <c r="R14" s="298"/>
      <c r="S14" s="298"/>
      <c r="T14" s="298"/>
      <c r="U14" s="298"/>
      <c r="V14" s="298"/>
      <c r="W14" s="298"/>
      <c r="X14" s="298"/>
      <c r="Y14" s="298"/>
      <c r="Z14" s="298"/>
      <c r="AA14" s="298"/>
      <c r="AB14" s="298"/>
      <c r="AC14" s="298"/>
      <c r="AD14" s="298"/>
      <c r="AE14" s="298"/>
      <c r="AF14" s="298"/>
      <c r="AG14" s="298"/>
      <c r="AH14" s="298"/>
      <c r="AI14" s="298"/>
      <c r="AJ14" s="298"/>
      <c r="AK14" s="28" t="s">
        <v>26</v>
      </c>
      <c r="AL14" s="21"/>
      <c r="AM14" s="21"/>
      <c r="AN14" s="30" t="s">
        <v>28</v>
      </c>
      <c r="AO14" s="21"/>
      <c r="AP14" s="21"/>
      <c r="AQ14" s="21"/>
      <c r="AR14" s="19"/>
      <c r="BE14" s="292"/>
      <c r="BS14" s="16" t="s">
        <v>6</v>
      </c>
    </row>
    <row r="15" spans="1:74" s="1" customFormat="1" ht="6.95" customHeight="1">
      <c r="B15" s="20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19"/>
      <c r="BE15" s="292"/>
      <c r="BS15" s="16" t="s">
        <v>4</v>
      </c>
    </row>
    <row r="16" spans="1:74" s="1" customFormat="1" ht="12" customHeight="1">
      <c r="B16" s="20"/>
      <c r="C16" s="21"/>
      <c r="D16" s="28" t="s">
        <v>29</v>
      </c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8" t="s">
        <v>24</v>
      </c>
      <c r="AL16" s="21"/>
      <c r="AM16" s="21"/>
      <c r="AN16" s="26" t="s">
        <v>1</v>
      </c>
      <c r="AO16" s="21"/>
      <c r="AP16" s="21"/>
      <c r="AQ16" s="21"/>
      <c r="AR16" s="19"/>
      <c r="BE16" s="292"/>
      <c r="BS16" s="16" t="s">
        <v>4</v>
      </c>
    </row>
    <row r="17" spans="1:71" s="1" customFormat="1" ht="18.399999999999999" customHeight="1">
      <c r="B17" s="20"/>
      <c r="C17" s="21"/>
      <c r="D17" s="21"/>
      <c r="E17" s="26" t="s">
        <v>30</v>
      </c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8" t="s">
        <v>26</v>
      </c>
      <c r="AL17" s="21"/>
      <c r="AM17" s="21"/>
      <c r="AN17" s="26" t="s">
        <v>1</v>
      </c>
      <c r="AO17" s="21"/>
      <c r="AP17" s="21"/>
      <c r="AQ17" s="21"/>
      <c r="AR17" s="19"/>
      <c r="BE17" s="292"/>
      <c r="BS17" s="16" t="s">
        <v>31</v>
      </c>
    </row>
    <row r="18" spans="1:71" s="1" customFormat="1" ht="6.95" customHeight="1">
      <c r="B18" s="20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19"/>
      <c r="BE18" s="292"/>
      <c r="BS18" s="16" t="s">
        <v>6</v>
      </c>
    </row>
    <row r="19" spans="1:71" s="1" customFormat="1" ht="12" customHeight="1">
      <c r="B19" s="20"/>
      <c r="C19" s="21"/>
      <c r="D19" s="28" t="s">
        <v>32</v>
      </c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8" t="s">
        <v>24</v>
      </c>
      <c r="AL19" s="21"/>
      <c r="AM19" s="21"/>
      <c r="AN19" s="26" t="s">
        <v>1</v>
      </c>
      <c r="AO19" s="21"/>
      <c r="AP19" s="21"/>
      <c r="AQ19" s="21"/>
      <c r="AR19" s="19"/>
      <c r="BE19" s="292"/>
      <c r="BS19" s="16" t="s">
        <v>6</v>
      </c>
    </row>
    <row r="20" spans="1:71" s="1" customFormat="1" ht="18.399999999999999" customHeight="1">
      <c r="B20" s="20"/>
      <c r="C20" s="21"/>
      <c r="D20" s="21"/>
      <c r="E20" s="26" t="s">
        <v>30</v>
      </c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8" t="s">
        <v>26</v>
      </c>
      <c r="AL20" s="21"/>
      <c r="AM20" s="21"/>
      <c r="AN20" s="26" t="s">
        <v>1</v>
      </c>
      <c r="AO20" s="21"/>
      <c r="AP20" s="21"/>
      <c r="AQ20" s="21"/>
      <c r="AR20" s="19"/>
      <c r="BE20" s="292"/>
      <c r="BS20" s="16" t="s">
        <v>31</v>
      </c>
    </row>
    <row r="21" spans="1:71" s="1" customFormat="1" ht="6.95" customHeight="1">
      <c r="B21" s="20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19"/>
      <c r="BE21" s="292"/>
    </row>
    <row r="22" spans="1:71" s="1" customFormat="1" ht="12" customHeight="1">
      <c r="B22" s="20"/>
      <c r="C22" s="21"/>
      <c r="D22" s="28" t="s">
        <v>33</v>
      </c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19"/>
      <c r="BE22" s="292"/>
    </row>
    <row r="23" spans="1:71" s="1" customFormat="1" ht="16.5" customHeight="1">
      <c r="B23" s="20"/>
      <c r="C23" s="21"/>
      <c r="D23" s="21"/>
      <c r="E23" s="299" t="s">
        <v>1</v>
      </c>
      <c r="F23" s="299"/>
      <c r="G23" s="299"/>
      <c r="H23" s="299"/>
      <c r="I23" s="299"/>
      <c r="J23" s="299"/>
      <c r="K23" s="299"/>
      <c r="L23" s="299"/>
      <c r="M23" s="299"/>
      <c r="N23" s="299"/>
      <c r="O23" s="299"/>
      <c r="P23" s="299"/>
      <c r="Q23" s="299"/>
      <c r="R23" s="299"/>
      <c r="S23" s="299"/>
      <c r="T23" s="299"/>
      <c r="U23" s="299"/>
      <c r="V23" s="299"/>
      <c r="W23" s="299"/>
      <c r="X23" s="299"/>
      <c r="Y23" s="299"/>
      <c r="Z23" s="299"/>
      <c r="AA23" s="299"/>
      <c r="AB23" s="299"/>
      <c r="AC23" s="299"/>
      <c r="AD23" s="299"/>
      <c r="AE23" s="299"/>
      <c r="AF23" s="299"/>
      <c r="AG23" s="299"/>
      <c r="AH23" s="299"/>
      <c r="AI23" s="299"/>
      <c r="AJ23" s="299"/>
      <c r="AK23" s="299"/>
      <c r="AL23" s="299"/>
      <c r="AM23" s="299"/>
      <c r="AN23" s="299"/>
      <c r="AO23" s="21"/>
      <c r="AP23" s="21"/>
      <c r="AQ23" s="21"/>
      <c r="AR23" s="19"/>
      <c r="BE23" s="292"/>
    </row>
    <row r="24" spans="1:71" s="1" customFormat="1" ht="6.95" customHeight="1">
      <c r="B24" s="20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19"/>
      <c r="BE24" s="292"/>
    </row>
    <row r="25" spans="1:71" s="1" customFormat="1" ht="6.95" customHeight="1">
      <c r="B25" s="20"/>
      <c r="C25" s="21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21"/>
      <c r="AQ25" s="21"/>
      <c r="AR25" s="19"/>
      <c r="BE25" s="292"/>
    </row>
    <row r="26" spans="1:71" s="1" customFormat="1" ht="14.45" customHeight="1">
      <c r="B26" s="20"/>
      <c r="C26" s="21"/>
      <c r="D26" s="33" t="s">
        <v>34</v>
      </c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300">
        <f>ROUND(AG94,2)</f>
        <v>0</v>
      </c>
      <c r="AL26" s="295"/>
      <c r="AM26" s="295"/>
      <c r="AN26" s="295"/>
      <c r="AO26" s="295"/>
      <c r="AP26" s="21"/>
      <c r="AQ26" s="21"/>
      <c r="AR26" s="19"/>
      <c r="BE26" s="292"/>
    </row>
    <row r="27" spans="1:71" s="1" customFormat="1" ht="14.45" customHeight="1">
      <c r="B27" s="20"/>
      <c r="C27" s="21"/>
      <c r="D27" s="33" t="s">
        <v>35</v>
      </c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300">
        <f>ROUND(AG97, 2)</f>
        <v>0</v>
      </c>
      <c r="AL27" s="300"/>
      <c r="AM27" s="300"/>
      <c r="AN27" s="300"/>
      <c r="AO27" s="300"/>
      <c r="AP27" s="21"/>
      <c r="AQ27" s="21"/>
      <c r="AR27" s="19"/>
      <c r="BE27" s="292"/>
    </row>
    <row r="28" spans="1:71" s="2" customFormat="1" ht="6.95" customHeight="1">
      <c r="A28" s="34"/>
      <c r="B28" s="35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7"/>
      <c r="BE28" s="292"/>
    </row>
    <row r="29" spans="1:71" s="2" customFormat="1" ht="25.9" customHeight="1">
      <c r="A29" s="34"/>
      <c r="B29" s="35"/>
      <c r="C29" s="36"/>
      <c r="D29" s="38" t="s">
        <v>36</v>
      </c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01">
        <f>ROUND(AK26 + AK27, 2)</f>
        <v>0</v>
      </c>
      <c r="AL29" s="302"/>
      <c r="AM29" s="302"/>
      <c r="AN29" s="302"/>
      <c r="AO29" s="302"/>
      <c r="AP29" s="36"/>
      <c r="AQ29" s="36"/>
      <c r="AR29" s="37"/>
      <c r="BE29" s="292"/>
    </row>
    <row r="30" spans="1:71" s="2" customFormat="1" ht="6.95" customHeight="1">
      <c r="A30" s="34"/>
      <c r="B30" s="35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7"/>
      <c r="BE30" s="292"/>
    </row>
    <row r="31" spans="1:71" s="2" customFormat="1" ht="12.75">
      <c r="A31" s="34"/>
      <c r="B31" s="35"/>
      <c r="C31" s="36"/>
      <c r="D31" s="36"/>
      <c r="E31" s="36"/>
      <c r="F31" s="36"/>
      <c r="G31" s="36"/>
      <c r="H31" s="36"/>
      <c r="I31" s="36"/>
      <c r="J31" s="36"/>
      <c r="K31" s="36"/>
      <c r="L31" s="303" t="s">
        <v>37</v>
      </c>
      <c r="M31" s="303"/>
      <c r="N31" s="303"/>
      <c r="O31" s="303"/>
      <c r="P31" s="303"/>
      <c r="Q31" s="36"/>
      <c r="R31" s="36"/>
      <c r="S31" s="36"/>
      <c r="T31" s="36"/>
      <c r="U31" s="36"/>
      <c r="V31" s="36"/>
      <c r="W31" s="303" t="s">
        <v>38</v>
      </c>
      <c r="X31" s="303"/>
      <c r="Y31" s="303"/>
      <c r="Z31" s="303"/>
      <c r="AA31" s="303"/>
      <c r="AB31" s="303"/>
      <c r="AC31" s="303"/>
      <c r="AD31" s="303"/>
      <c r="AE31" s="303"/>
      <c r="AF31" s="36"/>
      <c r="AG31" s="36"/>
      <c r="AH31" s="36"/>
      <c r="AI31" s="36"/>
      <c r="AJ31" s="36"/>
      <c r="AK31" s="303" t="s">
        <v>39</v>
      </c>
      <c r="AL31" s="303"/>
      <c r="AM31" s="303"/>
      <c r="AN31" s="303"/>
      <c r="AO31" s="303"/>
      <c r="AP31" s="36"/>
      <c r="AQ31" s="36"/>
      <c r="AR31" s="37"/>
      <c r="BE31" s="292"/>
    </row>
    <row r="32" spans="1:71" s="3" customFormat="1" ht="14.45" customHeight="1">
      <c r="B32" s="40"/>
      <c r="C32" s="41"/>
      <c r="D32" s="28" t="s">
        <v>40</v>
      </c>
      <c r="E32" s="41"/>
      <c r="F32" s="42" t="s">
        <v>41</v>
      </c>
      <c r="G32" s="41"/>
      <c r="H32" s="41"/>
      <c r="I32" s="41"/>
      <c r="J32" s="41"/>
      <c r="K32" s="41"/>
      <c r="L32" s="304">
        <v>0.2</v>
      </c>
      <c r="M32" s="305"/>
      <c r="N32" s="305"/>
      <c r="O32" s="305"/>
      <c r="P32" s="305"/>
      <c r="Q32" s="43"/>
      <c r="R32" s="43"/>
      <c r="S32" s="43"/>
      <c r="T32" s="43"/>
      <c r="U32" s="43"/>
      <c r="V32" s="43"/>
      <c r="W32" s="306">
        <f>ROUND(AZ94 + SUM(CD97:CD101), 2)</f>
        <v>0</v>
      </c>
      <c r="X32" s="305"/>
      <c r="Y32" s="305"/>
      <c r="Z32" s="305"/>
      <c r="AA32" s="305"/>
      <c r="AB32" s="305"/>
      <c r="AC32" s="305"/>
      <c r="AD32" s="305"/>
      <c r="AE32" s="305"/>
      <c r="AF32" s="43"/>
      <c r="AG32" s="43"/>
      <c r="AH32" s="43"/>
      <c r="AI32" s="43"/>
      <c r="AJ32" s="43"/>
      <c r="AK32" s="306">
        <f>ROUND(AV94 + SUM(BY97:BY101), 2)</f>
        <v>0</v>
      </c>
      <c r="AL32" s="305"/>
      <c r="AM32" s="305"/>
      <c r="AN32" s="305"/>
      <c r="AO32" s="305"/>
      <c r="AP32" s="43"/>
      <c r="AQ32" s="43"/>
      <c r="AR32" s="44"/>
      <c r="AS32" s="45"/>
      <c r="AT32" s="45"/>
      <c r="AU32" s="45"/>
      <c r="AV32" s="45"/>
      <c r="AW32" s="45"/>
      <c r="AX32" s="45"/>
      <c r="AY32" s="45"/>
      <c r="AZ32" s="45"/>
      <c r="BE32" s="293"/>
    </row>
    <row r="33" spans="1:57" s="3" customFormat="1" ht="14.45" customHeight="1">
      <c r="B33" s="40"/>
      <c r="C33" s="41"/>
      <c r="D33" s="41"/>
      <c r="E33" s="41"/>
      <c r="F33" s="42" t="s">
        <v>42</v>
      </c>
      <c r="G33" s="41"/>
      <c r="H33" s="41"/>
      <c r="I33" s="41"/>
      <c r="J33" s="41"/>
      <c r="K33" s="41"/>
      <c r="L33" s="304">
        <v>0.2</v>
      </c>
      <c r="M33" s="305"/>
      <c r="N33" s="305"/>
      <c r="O33" s="305"/>
      <c r="P33" s="305"/>
      <c r="Q33" s="43"/>
      <c r="R33" s="43"/>
      <c r="S33" s="43"/>
      <c r="T33" s="43"/>
      <c r="U33" s="43"/>
      <c r="V33" s="43"/>
      <c r="W33" s="306">
        <f>ROUND(BA94 + SUM(CE97:CE101), 2)</f>
        <v>0</v>
      </c>
      <c r="X33" s="305"/>
      <c r="Y33" s="305"/>
      <c r="Z33" s="305"/>
      <c r="AA33" s="305"/>
      <c r="AB33" s="305"/>
      <c r="AC33" s="305"/>
      <c r="AD33" s="305"/>
      <c r="AE33" s="305"/>
      <c r="AF33" s="43"/>
      <c r="AG33" s="43"/>
      <c r="AH33" s="43"/>
      <c r="AI33" s="43"/>
      <c r="AJ33" s="43"/>
      <c r="AK33" s="306">
        <f>ROUND(AW94 + SUM(BZ97:BZ101), 2)</f>
        <v>0</v>
      </c>
      <c r="AL33" s="305"/>
      <c r="AM33" s="305"/>
      <c r="AN33" s="305"/>
      <c r="AO33" s="305"/>
      <c r="AP33" s="43"/>
      <c r="AQ33" s="43"/>
      <c r="AR33" s="44"/>
      <c r="AS33" s="45"/>
      <c r="AT33" s="45"/>
      <c r="AU33" s="45"/>
      <c r="AV33" s="45"/>
      <c r="AW33" s="45"/>
      <c r="AX33" s="45"/>
      <c r="AY33" s="45"/>
      <c r="AZ33" s="45"/>
      <c r="BE33" s="293"/>
    </row>
    <row r="34" spans="1:57" s="3" customFormat="1" ht="14.45" hidden="1" customHeight="1">
      <c r="B34" s="40"/>
      <c r="C34" s="41"/>
      <c r="D34" s="41"/>
      <c r="E34" s="41"/>
      <c r="F34" s="28" t="s">
        <v>43</v>
      </c>
      <c r="G34" s="41"/>
      <c r="H34" s="41"/>
      <c r="I34" s="41"/>
      <c r="J34" s="41"/>
      <c r="K34" s="41"/>
      <c r="L34" s="307">
        <v>0.2</v>
      </c>
      <c r="M34" s="308"/>
      <c r="N34" s="308"/>
      <c r="O34" s="308"/>
      <c r="P34" s="308"/>
      <c r="Q34" s="41"/>
      <c r="R34" s="41"/>
      <c r="S34" s="41"/>
      <c r="T34" s="41"/>
      <c r="U34" s="41"/>
      <c r="V34" s="41"/>
      <c r="W34" s="309">
        <f>ROUND(BB94 + SUM(CF97:CF101), 2)</f>
        <v>0</v>
      </c>
      <c r="X34" s="308"/>
      <c r="Y34" s="308"/>
      <c r="Z34" s="308"/>
      <c r="AA34" s="308"/>
      <c r="AB34" s="308"/>
      <c r="AC34" s="308"/>
      <c r="AD34" s="308"/>
      <c r="AE34" s="308"/>
      <c r="AF34" s="41"/>
      <c r="AG34" s="41"/>
      <c r="AH34" s="41"/>
      <c r="AI34" s="41"/>
      <c r="AJ34" s="41"/>
      <c r="AK34" s="309">
        <v>0</v>
      </c>
      <c r="AL34" s="308"/>
      <c r="AM34" s="308"/>
      <c r="AN34" s="308"/>
      <c r="AO34" s="308"/>
      <c r="AP34" s="41"/>
      <c r="AQ34" s="41"/>
      <c r="AR34" s="46"/>
      <c r="BE34" s="293"/>
    </row>
    <row r="35" spans="1:57" s="3" customFormat="1" ht="14.45" hidden="1" customHeight="1">
      <c r="B35" s="40"/>
      <c r="C35" s="41"/>
      <c r="D35" s="41"/>
      <c r="E35" s="41"/>
      <c r="F35" s="28" t="s">
        <v>44</v>
      </c>
      <c r="G35" s="41"/>
      <c r="H35" s="41"/>
      <c r="I35" s="41"/>
      <c r="J35" s="41"/>
      <c r="K35" s="41"/>
      <c r="L35" s="307">
        <v>0.2</v>
      </c>
      <c r="M35" s="308"/>
      <c r="N35" s="308"/>
      <c r="O35" s="308"/>
      <c r="P35" s="308"/>
      <c r="Q35" s="41"/>
      <c r="R35" s="41"/>
      <c r="S35" s="41"/>
      <c r="T35" s="41"/>
      <c r="U35" s="41"/>
      <c r="V35" s="41"/>
      <c r="W35" s="309">
        <f>ROUND(BC94 + SUM(CG97:CG101), 2)</f>
        <v>0</v>
      </c>
      <c r="X35" s="308"/>
      <c r="Y35" s="308"/>
      <c r="Z35" s="308"/>
      <c r="AA35" s="308"/>
      <c r="AB35" s="308"/>
      <c r="AC35" s="308"/>
      <c r="AD35" s="308"/>
      <c r="AE35" s="308"/>
      <c r="AF35" s="41"/>
      <c r="AG35" s="41"/>
      <c r="AH35" s="41"/>
      <c r="AI35" s="41"/>
      <c r="AJ35" s="41"/>
      <c r="AK35" s="309">
        <v>0</v>
      </c>
      <c r="AL35" s="308"/>
      <c r="AM35" s="308"/>
      <c r="AN35" s="308"/>
      <c r="AO35" s="308"/>
      <c r="AP35" s="41"/>
      <c r="AQ35" s="41"/>
      <c r="AR35" s="46"/>
    </row>
    <row r="36" spans="1:57" s="3" customFormat="1" ht="14.45" hidden="1" customHeight="1">
      <c r="B36" s="40"/>
      <c r="C36" s="41"/>
      <c r="D36" s="41"/>
      <c r="E36" s="41"/>
      <c r="F36" s="42" t="s">
        <v>45</v>
      </c>
      <c r="G36" s="41"/>
      <c r="H36" s="41"/>
      <c r="I36" s="41"/>
      <c r="J36" s="41"/>
      <c r="K36" s="41"/>
      <c r="L36" s="304">
        <v>0</v>
      </c>
      <c r="M36" s="305"/>
      <c r="N36" s="305"/>
      <c r="O36" s="305"/>
      <c r="P36" s="305"/>
      <c r="Q36" s="43"/>
      <c r="R36" s="43"/>
      <c r="S36" s="43"/>
      <c r="T36" s="43"/>
      <c r="U36" s="43"/>
      <c r="V36" s="43"/>
      <c r="W36" s="306">
        <f>ROUND(BD94 + SUM(CH97:CH101), 2)</f>
        <v>0</v>
      </c>
      <c r="X36" s="305"/>
      <c r="Y36" s="305"/>
      <c r="Z36" s="305"/>
      <c r="AA36" s="305"/>
      <c r="AB36" s="305"/>
      <c r="AC36" s="305"/>
      <c r="AD36" s="305"/>
      <c r="AE36" s="305"/>
      <c r="AF36" s="43"/>
      <c r="AG36" s="43"/>
      <c r="AH36" s="43"/>
      <c r="AI36" s="43"/>
      <c r="AJ36" s="43"/>
      <c r="AK36" s="306">
        <v>0</v>
      </c>
      <c r="AL36" s="305"/>
      <c r="AM36" s="305"/>
      <c r="AN36" s="305"/>
      <c r="AO36" s="305"/>
      <c r="AP36" s="43"/>
      <c r="AQ36" s="43"/>
      <c r="AR36" s="44"/>
      <c r="AS36" s="45"/>
      <c r="AT36" s="45"/>
      <c r="AU36" s="45"/>
      <c r="AV36" s="45"/>
      <c r="AW36" s="45"/>
      <c r="AX36" s="45"/>
      <c r="AY36" s="45"/>
      <c r="AZ36" s="45"/>
    </row>
    <row r="37" spans="1:57" s="2" customFormat="1" ht="6.95" customHeight="1">
      <c r="A37" s="34"/>
      <c r="B37" s="35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7"/>
      <c r="BE37" s="34"/>
    </row>
    <row r="38" spans="1:57" s="2" customFormat="1" ht="25.9" customHeight="1">
      <c r="A38" s="34"/>
      <c r="B38" s="35"/>
      <c r="C38" s="47"/>
      <c r="D38" s="48" t="s">
        <v>46</v>
      </c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50" t="s">
        <v>47</v>
      </c>
      <c r="U38" s="49"/>
      <c r="V38" s="49"/>
      <c r="W38" s="49"/>
      <c r="X38" s="310" t="s">
        <v>48</v>
      </c>
      <c r="Y38" s="311"/>
      <c r="Z38" s="311"/>
      <c r="AA38" s="311"/>
      <c r="AB38" s="311"/>
      <c r="AC38" s="49"/>
      <c r="AD38" s="49"/>
      <c r="AE38" s="49"/>
      <c r="AF38" s="49"/>
      <c r="AG38" s="49"/>
      <c r="AH38" s="49"/>
      <c r="AI38" s="49"/>
      <c r="AJ38" s="49"/>
      <c r="AK38" s="312">
        <f>SUM(AK29:AK36)</f>
        <v>0</v>
      </c>
      <c r="AL38" s="311"/>
      <c r="AM38" s="311"/>
      <c r="AN38" s="311"/>
      <c r="AO38" s="313"/>
      <c r="AP38" s="47"/>
      <c r="AQ38" s="47"/>
      <c r="AR38" s="37"/>
      <c r="BE38" s="34"/>
    </row>
    <row r="39" spans="1:57" s="2" customFormat="1" ht="6.95" customHeight="1">
      <c r="A39" s="34"/>
      <c r="B39" s="35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7"/>
      <c r="BE39" s="34"/>
    </row>
    <row r="40" spans="1:57" s="2" customFormat="1" ht="14.45" customHeight="1">
      <c r="A40" s="34"/>
      <c r="B40" s="35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7"/>
      <c r="BE40" s="34"/>
    </row>
    <row r="41" spans="1:57" s="1" customFormat="1" ht="14.45" customHeight="1">
      <c r="B41" s="20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19"/>
    </row>
    <row r="42" spans="1:57" s="1" customFormat="1" ht="14.45" customHeight="1">
      <c r="B42" s="20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19"/>
    </row>
    <row r="43" spans="1:57" s="1" customFormat="1" ht="14.45" customHeight="1">
      <c r="B43" s="20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19"/>
    </row>
    <row r="44" spans="1:57" s="1" customFormat="1" ht="14.45" customHeight="1">
      <c r="B44" s="20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19"/>
    </row>
    <row r="45" spans="1:57" s="1" customFormat="1" ht="14.45" customHeight="1">
      <c r="B45" s="20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19"/>
    </row>
    <row r="46" spans="1:57" s="1" customFormat="1" ht="14.45" customHeight="1">
      <c r="B46" s="20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19"/>
    </row>
    <row r="47" spans="1:57" s="1" customFormat="1" ht="14.45" customHeight="1">
      <c r="B47" s="20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19"/>
    </row>
    <row r="48" spans="1:57" s="1" customFormat="1" ht="14.45" customHeight="1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19"/>
    </row>
    <row r="49" spans="1:57" s="2" customFormat="1" ht="14.45" customHeight="1">
      <c r="B49" s="51"/>
      <c r="C49" s="52"/>
      <c r="D49" s="53" t="s">
        <v>49</v>
      </c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3" t="s">
        <v>50</v>
      </c>
      <c r="AI49" s="54"/>
      <c r="AJ49" s="54"/>
      <c r="AK49" s="54"/>
      <c r="AL49" s="54"/>
      <c r="AM49" s="54"/>
      <c r="AN49" s="54"/>
      <c r="AO49" s="54"/>
      <c r="AP49" s="52"/>
      <c r="AQ49" s="52"/>
      <c r="AR49" s="55"/>
    </row>
    <row r="50" spans="1:57" ht="11.25">
      <c r="B50" s="20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19"/>
    </row>
    <row r="51" spans="1:57" ht="11.25">
      <c r="B51" s="20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19"/>
    </row>
    <row r="52" spans="1:57" ht="11.25">
      <c r="B52" s="20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19"/>
    </row>
    <row r="53" spans="1:57" ht="11.25">
      <c r="B53" s="20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19"/>
    </row>
    <row r="54" spans="1:57" ht="11.25">
      <c r="B54" s="20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19"/>
    </row>
    <row r="55" spans="1:57" ht="11.25">
      <c r="B55" s="20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19"/>
    </row>
    <row r="56" spans="1:57" ht="11.25">
      <c r="B56" s="20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19"/>
    </row>
    <row r="57" spans="1:57" ht="11.25">
      <c r="B57" s="20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19"/>
    </row>
    <row r="58" spans="1:57" ht="11.25">
      <c r="B58" s="20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19"/>
    </row>
    <row r="59" spans="1:57" ht="11.25">
      <c r="B59" s="20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19"/>
    </row>
    <row r="60" spans="1:57" s="2" customFormat="1" ht="12.75">
      <c r="A60" s="34"/>
      <c r="B60" s="35"/>
      <c r="C60" s="36"/>
      <c r="D60" s="56" t="s">
        <v>51</v>
      </c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56" t="s">
        <v>52</v>
      </c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56" t="s">
        <v>51</v>
      </c>
      <c r="AI60" s="39"/>
      <c r="AJ60" s="39"/>
      <c r="AK60" s="39"/>
      <c r="AL60" s="39"/>
      <c r="AM60" s="56" t="s">
        <v>52</v>
      </c>
      <c r="AN60" s="39"/>
      <c r="AO60" s="39"/>
      <c r="AP60" s="36"/>
      <c r="AQ60" s="36"/>
      <c r="AR60" s="37"/>
      <c r="BE60" s="34"/>
    </row>
    <row r="61" spans="1:57" ht="11.25">
      <c r="B61" s="20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19"/>
    </row>
    <row r="62" spans="1:57" ht="11.25">
      <c r="B62" s="20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19"/>
    </row>
    <row r="63" spans="1:57" ht="11.25">
      <c r="B63" s="20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19"/>
    </row>
    <row r="64" spans="1:57" s="2" customFormat="1" ht="12.75">
      <c r="A64" s="34"/>
      <c r="B64" s="35"/>
      <c r="C64" s="36"/>
      <c r="D64" s="53" t="s">
        <v>53</v>
      </c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  <c r="AB64" s="57"/>
      <c r="AC64" s="57"/>
      <c r="AD64" s="57"/>
      <c r="AE64" s="57"/>
      <c r="AF64" s="57"/>
      <c r="AG64" s="57"/>
      <c r="AH64" s="53" t="s">
        <v>54</v>
      </c>
      <c r="AI64" s="57"/>
      <c r="AJ64" s="57"/>
      <c r="AK64" s="57"/>
      <c r="AL64" s="57"/>
      <c r="AM64" s="57"/>
      <c r="AN64" s="57"/>
      <c r="AO64" s="57"/>
      <c r="AP64" s="36"/>
      <c r="AQ64" s="36"/>
      <c r="AR64" s="37"/>
      <c r="BE64" s="34"/>
    </row>
    <row r="65" spans="1:57" ht="11.25">
      <c r="B65" s="20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19"/>
    </row>
    <row r="66" spans="1:57" ht="11.25">
      <c r="B66" s="20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19"/>
    </row>
    <row r="67" spans="1:57" ht="11.25">
      <c r="B67" s="20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19"/>
    </row>
    <row r="68" spans="1:57" ht="11.25">
      <c r="B68" s="20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19"/>
    </row>
    <row r="69" spans="1:57" ht="11.25">
      <c r="B69" s="20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19"/>
    </row>
    <row r="70" spans="1:57" ht="11.25">
      <c r="B70" s="20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19"/>
    </row>
    <row r="71" spans="1:57" ht="11.25">
      <c r="B71" s="20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19"/>
    </row>
    <row r="72" spans="1:57" ht="11.25">
      <c r="B72" s="20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19"/>
    </row>
    <row r="73" spans="1:57" ht="11.25">
      <c r="B73" s="20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19"/>
    </row>
    <row r="74" spans="1:57" ht="11.25">
      <c r="B74" s="20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19"/>
    </row>
    <row r="75" spans="1:57" s="2" customFormat="1" ht="12.75">
      <c r="A75" s="34"/>
      <c r="B75" s="35"/>
      <c r="C75" s="36"/>
      <c r="D75" s="56" t="s">
        <v>51</v>
      </c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56" t="s">
        <v>52</v>
      </c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56" t="s">
        <v>51</v>
      </c>
      <c r="AI75" s="39"/>
      <c r="AJ75" s="39"/>
      <c r="AK75" s="39"/>
      <c r="AL75" s="39"/>
      <c r="AM75" s="56" t="s">
        <v>52</v>
      </c>
      <c r="AN75" s="39"/>
      <c r="AO75" s="39"/>
      <c r="AP75" s="36"/>
      <c r="AQ75" s="36"/>
      <c r="AR75" s="37"/>
      <c r="BE75" s="34"/>
    </row>
    <row r="76" spans="1:57" s="2" customFormat="1" ht="11.25">
      <c r="A76" s="34"/>
      <c r="B76" s="35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  <c r="AQ76" s="36"/>
      <c r="AR76" s="37"/>
      <c r="BE76" s="34"/>
    </row>
    <row r="77" spans="1:57" s="2" customFormat="1" ht="6.95" customHeight="1">
      <c r="A77" s="34"/>
      <c r="B77" s="58"/>
      <c r="C77" s="59"/>
      <c r="D77" s="59"/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  <c r="AA77" s="59"/>
      <c r="AB77" s="59"/>
      <c r="AC77" s="59"/>
      <c r="AD77" s="59"/>
      <c r="AE77" s="59"/>
      <c r="AF77" s="59"/>
      <c r="AG77" s="59"/>
      <c r="AH77" s="59"/>
      <c r="AI77" s="59"/>
      <c r="AJ77" s="59"/>
      <c r="AK77" s="59"/>
      <c r="AL77" s="59"/>
      <c r="AM77" s="59"/>
      <c r="AN77" s="59"/>
      <c r="AO77" s="59"/>
      <c r="AP77" s="59"/>
      <c r="AQ77" s="59"/>
      <c r="AR77" s="37"/>
      <c r="BE77" s="34"/>
    </row>
    <row r="81" spans="1:90" s="2" customFormat="1" ht="6.95" customHeight="1">
      <c r="A81" s="34"/>
      <c r="B81" s="60"/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61"/>
      <c r="Z81" s="61"/>
      <c r="AA81" s="61"/>
      <c r="AB81" s="61"/>
      <c r="AC81" s="61"/>
      <c r="AD81" s="61"/>
      <c r="AE81" s="61"/>
      <c r="AF81" s="61"/>
      <c r="AG81" s="61"/>
      <c r="AH81" s="61"/>
      <c r="AI81" s="61"/>
      <c r="AJ81" s="61"/>
      <c r="AK81" s="61"/>
      <c r="AL81" s="61"/>
      <c r="AM81" s="61"/>
      <c r="AN81" s="61"/>
      <c r="AO81" s="61"/>
      <c r="AP81" s="61"/>
      <c r="AQ81" s="61"/>
      <c r="AR81" s="37"/>
      <c r="BE81" s="34"/>
    </row>
    <row r="82" spans="1:90" s="2" customFormat="1" ht="24.95" customHeight="1">
      <c r="A82" s="34"/>
      <c r="B82" s="35"/>
      <c r="C82" s="22" t="s">
        <v>55</v>
      </c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6"/>
      <c r="AQ82" s="36"/>
      <c r="AR82" s="37"/>
      <c r="BE82" s="34"/>
    </row>
    <row r="83" spans="1:90" s="2" customFormat="1" ht="6.95" customHeight="1">
      <c r="A83" s="34"/>
      <c r="B83" s="35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36"/>
      <c r="AO83" s="36"/>
      <c r="AP83" s="36"/>
      <c r="AQ83" s="36"/>
      <c r="AR83" s="37"/>
      <c r="BE83" s="34"/>
    </row>
    <row r="84" spans="1:90" s="4" customFormat="1" ht="12" customHeight="1">
      <c r="B84" s="62"/>
      <c r="C84" s="28" t="s">
        <v>12</v>
      </c>
      <c r="D84" s="63"/>
      <c r="E84" s="63"/>
      <c r="F84" s="63"/>
      <c r="G84" s="63"/>
      <c r="H84" s="63"/>
      <c r="I84" s="63"/>
      <c r="J84" s="63"/>
      <c r="K84" s="63"/>
      <c r="L84" s="63" t="str">
        <f>K5</f>
        <v>ZS3</v>
      </c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4"/>
    </row>
    <row r="85" spans="1:90" s="5" customFormat="1" ht="36.950000000000003" customHeight="1">
      <c r="B85" s="65"/>
      <c r="C85" s="66" t="s">
        <v>15</v>
      </c>
      <c r="D85" s="67"/>
      <c r="E85" s="67"/>
      <c r="F85" s="67"/>
      <c r="G85" s="67"/>
      <c r="H85" s="67"/>
      <c r="I85" s="67"/>
      <c r="J85" s="67"/>
      <c r="K85" s="67"/>
      <c r="L85" s="265" t="str">
        <f>K6</f>
        <v>Oprava podláh chodieb na II. NP ZŠ R. Kaufmana - I. etapa</v>
      </c>
      <c r="M85" s="266"/>
      <c r="N85" s="266"/>
      <c r="O85" s="266"/>
      <c r="P85" s="266"/>
      <c r="Q85" s="266"/>
      <c r="R85" s="266"/>
      <c r="S85" s="266"/>
      <c r="T85" s="266"/>
      <c r="U85" s="266"/>
      <c r="V85" s="266"/>
      <c r="W85" s="266"/>
      <c r="X85" s="266"/>
      <c r="Y85" s="266"/>
      <c r="Z85" s="266"/>
      <c r="AA85" s="266"/>
      <c r="AB85" s="266"/>
      <c r="AC85" s="266"/>
      <c r="AD85" s="266"/>
      <c r="AE85" s="266"/>
      <c r="AF85" s="266"/>
      <c r="AG85" s="266"/>
      <c r="AH85" s="266"/>
      <c r="AI85" s="266"/>
      <c r="AJ85" s="266"/>
      <c r="AK85" s="266"/>
      <c r="AL85" s="266"/>
      <c r="AM85" s="266"/>
      <c r="AN85" s="266"/>
      <c r="AO85" s="266"/>
      <c r="AP85" s="67"/>
      <c r="AQ85" s="67"/>
      <c r="AR85" s="68"/>
    </row>
    <row r="86" spans="1:90" s="2" customFormat="1" ht="6.95" customHeight="1">
      <c r="A86" s="34"/>
      <c r="B86" s="35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36"/>
      <c r="AO86" s="36"/>
      <c r="AP86" s="36"/>
      <c r="AQ86" s="36"/>
      <c r="AR86" s="37"/>
      <c r="BE86" s="34"/>
    </row>
    <row r="87" spans="1:90" s="2" customFormat="1" ht="12" customHeight="1">
      <c r="A87" s="34"/>
      <c r="B87" s="35"/>
      <c r="C87" s="28" t="s">
        <v>19</v>
      </c>
      <c r="D87" s="36"/>
      <c r="E87" s="36"/>
      <c r="F87" s="36"/>
      <c r="G87" s="36"/>
      <c r="H87" s="36"/>
      <c r="I87" s="36"/>
      <c r="J87" s="36"/>
      <c r="K87" s="36"/>
      <c r="L87" s="69" t="str">
        <f>IF(K8="","",K8)</f>
        <v>Partizánske</v>
      </c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28" t="s">
        <v>21</v>
      </c>
      <c r="AJ87" s="36"/>
      <c r="AK87" s="36"/>
      <c r="AL87" s="36"/>
      <c r="AM87" s="267" t="str">
        <f>IF(AN8= "","",AN8)</f>
        <v>14. 1. 2022</v>
      </c>
      <c r="AN87" s="267"/>
      <c r="AO87" s="36"/>
      <c r="AP87" s="36"/>
      <c r="AQ87" s="36"/>
      <c r="AR87" s="37"/>
      <c r="BE87" s="34"/>
    </row>
    <row r="88" spans="1:90" s="2" customFormat="1" ht="6.95" customHeight="1">
      <c r="A88" s="34"/>
      <c r="B88" s="35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36"/>
      <c r="AN88" s="36"/>
      <c r="AO88" s="36"/>
      <c r="AP88" s="36"/>
      <c r="AQ88" s="36"/>
      <c r="AR88" s="37"/>
      <c r="BE88" s="34"/>
    </row>
    <row r="89" spans="1:90" s="2" customFormat="1" ht="15.2" customHeight="1">
      <c r="A89" s="34"/>
      <c r="B89" s="35"/>
      <c r="C89" s="28" t="s">
        <v>23</v>
      </c>
      <c r="D89" s="36"/>
      <c r="E89" s="36"/>
      <c r="F89" s="36"/>
      <c r="G89" s="36"/>
      <c r="H89" s="36"/>
      <c r="I89" s="36"/>
      <c r="J89" s="36"/>
      <c r="K89" s="36"/>
      <c r="L89" s="63" t="str">
        <f>IF(E11= "","",E11)</f>
        <v xml:space="preserve"> ZŠ R Kaufmana</v>
      </c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28" t="s">
        <v>29</v>
      </c>
      <c r="AJ89" s="36"/>
      <c r="AK89" s="36"/>
      <c r="AL89" s="36"/>
      <c r="AM89" s="274" t="str">
        <f>IF(E17="","",E17)</f>
        <v xml:space="preserve"> </v>
      </c>
      <c r="AN89" s="275"/>
      <c r="AO89" s="275"/>
      <c r="AP89" s="275"/>
      <c r="AQ89" s="36"/>
      <c r="AR89" s="37"/>
      <c r="AS89" s="268" t="s">
        <v>56</v>
      </c>
      <c r="AT89" s="269"/>
      <c r="AU89" s="71"/>
      <c r="AV89" s="71"/>
      <c r="AW89" s="71"/>
      <c r="AX89" s="71"/>
      <c r="AY89" s="71"/>
      <c r="AZ89" s="71"/>
      <c r="BA89" s="71"/>
      <c r="BB89" s="71"/>
      <c r="BC89" s="71"/>
      <c r="BD89" s="72"/>
      <c r="BE89" s="34"/>
    </row>
    <row r="90" spans="1:90" s="2" customFormat="1" ht="15.2" customHeight="1">
      <c r="A90" s="34"/>
      <c r="B90" s="35"/>
      <c r="C90" s="28" t="s">
        <v>27</v>
      </c>
      <c r="D90" s="36"/>
      <c r="E90" s="36"/>
      <c r="F90" s="36"/>
      <c r="G90" s="36"/>
      <c r="H90" s="36"/>
      <c r="I90" s="36"/>
      <c r="J90" s="36"/>
      <c r="K90" s="36"/>
      <c r="L90" s="63" t="str">
        <f>IF(E14= "Vyplň údaj","",E14)</f>
        <v/>
      </c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28" t="s">
        <v>32</v>
      </c>
      <c r="AJ90" s="36"/>
      <c r="AK90" s="36"/>
      <c r="AL90" s="36"/>
      <c r="AM90" s="274" t="str">
        <f>IF(E20="","",E20)</f>
        <v xml:space="preserve"> </v>
      </c>
      <c r="AN90" s="275"/>
      <c r="AO90" s="275"/>
      <c r="AP90" s="275"/>
      <c r="AQ90" s="36"/>
      <c r="AR90" s="37"/>
      <c r="AS90" s="270"/>
      <c r="AT90" s="271"/>
      <c r="AU90" s="73"/>
      <c r="AV90" s="73"/>
      <c r="AW90" s="73"/>
      <c r="AX90" s="73"/>
      <c r="AY90" s="73"/>
      <c r="AZ90" s="73"/>
      <c r="BA90" s="73"/>
      <c r="BB90" s="73"/>
      <c r="BC90" s="73"/>
      <c r="BD90" s="74"/>
      <c r="BE90" s="34"/>
    </row>
    <row r="91" spans="1:90" s="2" customFormat="1" ht="10.9" customHeight="1">
      <c r="A91" s="34"/>
      <c r="B91" s="35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  <c r="AO91" s="36"/>
      <c r="AP91" s="36"/>
      <c r="AQ91" s="36"/>
      <c r="AR91" s="37"/>
      <c r="AS91" s="272"/>
      <c r="AT91" s="273"/>
      <c r="AU91" s="75"/>
      <c r="AV91" s="75"/>
      <c r="AW91" s="75"/>
      <c r="AX91" s="75"/>
      <c r="AY91" s="75"/>
      <c r="AZ91" s="75"/>
      <c r="BA91" s="75"/>
      <c r="BB91" s="75"/>
      <c r="BC91" s="75"/>
      <c r="BD91" s="76"/>
      <c r="BE91" s="34"/>
    </row>
    <row r="92" spans="1:90" s="2" customFormat="1" ht="29.25" customHeight="1">
      <c r="A92" s="34"/>
      <c r="B92" s="35"/>
      <c r="C92" s="279" t="s">
        <v>57</v>
      </c>
      <c r="D92" s="277"/>
      <c r="E92" s="277"/>
      <c r="F92" s="277"/>
      <c r="G92" s="277"/>
      <c r="H92" s="77"/>
      <c r="I92" s="276" t="s">
        <v>58</v>
      </c>
      <c r="J92" s="277"/>
      <c r="K92" s="277"/>
      <c r="L92" s="277"/>
      <c r="M92" s="277"/>
      <c r="N92" s="277"/>
      <c r="O92" s="277"/>
      <c r="P92" s="277"/>
      <c r="Q92" s="277"/>
      <c r="R92" s="277"/>
      <c r="S92" s="277"/>
      <c r="T92" s="277"/>
      <c r="U92" s="277"/>
      <c r="V92" s="277"/>
      <c r="W92" s="277"/>
      <c r="X92" s="277"/>
      <c r="Y92" s="277"/>
      <c r="Z92" s="277"/>
      <c r="AA92" s="277"/>
      <c r="AB92" s="277"/>
      <c r="AC92" s="277"/>
      <c r="AD92" s="277"/>
      <c r="AE92" s="277"/>
      <c r="AF92" s="277"/>
      <c r="AG92" s="280" t="s">
        <v>59</v>
      </c>
      <c r="AH92" s="277"/>
      <c r="AI92" s="277"/>
      <c r="AJ92" s="277"/>
      <c r="AK92" s="277"/>
      <c r="AL92" s="277"/>
      <c r="AM92" s="277"/>
      <c r="AN92" s="276" t="s">
        <v>60</v>
      </c>
      <c r="AO92" s="277"/>
      <c r="AP92" s="278"/>
      <c r="AQ92" s="78" t="s">
        <v>61</v>
      </c>
      <c r="AR92" s="37"/>
      <c r="AS92" s="79" t="s">
        <v>62</v>
      </c>
      <c r="AT92" s="80" t="s">
        <v>63</v>
      </c>
      <c r="AU92" s="80" t="s">
        <v>64</v>
      </c>
      <c r="AV92" s="80" t="s">
        <v>65</v>
      </c>
      <c r="AW92" s="80" t="s">
        <v>66</v>
      </c>
      <c r="AX92" s="80" t="s">
        <v>67</v>
      </c>
      <c r="AY92" s="80" t="s">
        <v>68</v>
      </c>
      <c r="AZ92" s="80" t="s">
        <v>69</v>
      </c>
      <c r="BA92" s="80" t="s">
        <v>70</v>
      </c>
      <c r="BB92" s="80" t="s">
        <v>71</v>
      </c>
      <c r="BC92" s="80" t="s">
        <v>72</v>
      </c>
      <c r="BD92" s="81" t="s">
        <v>73</v>
      </c>
      <c r="BE92" s="34"/>
    </row>
    <row r="93" spans="1:90" s="2" customFormat="1" ht="10.9" customHeight="1">
      <c r="A93" s="34"/>
      <c r="B93" s="35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36"/>
      <c r="AO93" s="36"/>
      <c r="AP93" s="36"/>
      <c r="AQ93" s="36"/>
      <c r="AR93" s="37"/>
      <c r="AS93" s="82"/>
      <c r="AT93" s="83"/>
      <c r="AU93" s="83"/>
      <c r="AV93" s="83"/>
      <c r="AW93" s="83"/>
      <c r="AX93" s="83"/>
      <c r="AY93" s="83"/>
      <c r="AZ93" s="83"/>
      <c r="BA93" s="83"/>
      <c r="BB93" s="83"/>
      <c r="BC93" s="83"/>
      <c r="BD93" s="84"/>
      <c r="BE93" s="34"/>
    </row>
    <row r="94" spans="1:90" s="6" customFormat="1" ht="32.450000000000003" customHeight="1">
      <c r="B94" s="85"/>
      <c r="C94" s="86" t="s">
        <v>74</v>
      </c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  <c r="T94" s="87"/>
      <c r="U94" s="87"/>
      <c r="V94" s="87"/>
      <c r="W94" s="87"/>
      <c r="X94" s="87"/>
      <c r="Y94" s="87"/>
      <c r="Z94" s="87"/>
      <c r="AA94" s="87"/>
      <c r="AB94" s="87"/>
      <c r="AC94" s="87"/>
      <c r="AD94" s="87"/>
      <c r="AE94" s="87"/>
      <c r="AF94" s="87"/>
      <c r="AG94" s="288">
        <f>ROUND(AG95,2)</f>
        <v>0</v>
      </c>
      <c r="AH94" s="288"/>
      <c r="AI94" s="288"/>
      <c r="AJ94" s="288"/>
      <c r="AK94" s="288"/>
      <c r="AL94" s="288"/>
      <c r="AM94" s="288"/>
      <c r="AN94" s="289">
        <f>SUM(AG94,AT94)</f>
        <v>0</v>
      </c>
      <c r="AO94" s="289"/>
      <c r="AP94" s="289"/>
      <c r="AQ94" s="89" t="s">
        <v>1</v>
      </c>
      <c r="AR94" s="90"/>
      <c r="AS94" s="91">
        <f>ROUND(AS95,2)</f>
        <v>0</v>
      </c>
      <c r="AT94" s="92">
        <f>ROUND(SUM(AV94:AW94),2)</f>
        <v>0</v>
      </c>
      <c r="AU94" s="93">
        <f>ROUND(AU95,5)</f>
        <v>0</v>
      </c>
      <c r="AV94" s="92">
        <f>ROUND(AZ94*L32,2)</f>
        <v>0</v>
      </c>
      <c r="AW94" s="92">
        <f>ROUND(BA94*L33,2)</f>
        <v>0</v>
      </c>
      <c r="AX94" s="92">
        <f>ROUND(BB94*L32,2)</f>
        <v>0</v>
      </c>
      <c r="AY94" s="92">
        <f>ROUND(BC94*L33,2)</f>
        <v>0</v>
      </c>
      <c r="AZ94" s="92">
        <f>ROUND(AZ95,2)</f>
        <v>0</v>
      </c>
      <c r="BA94" s="92">
        <f>ROUND(BA95,2)</f>
        <v>0</v>
      </c>
      <c r="BB94" s="92">
        <f>ROUND(BB95,2)</f>
        <v>0</v>
      </c>
      <c r="BC94" s="92">
        <f>ROUND(BC95,2)</f>
        <v>0</v>
      </c>
      <c r="BD94" s="94">
        <f>ROUND(BD95,2)</f>
        <v>0</v>
      </c>
      <c r="BS94" s="95" t="s">
        <v>75</v>
      </c>
      <c r="BT94" s="95" t="s">
        <v>76</v>
      </c>
      <c r="BV94" s="95" t="s">
        <v>77</v>
      </c>
      <c r="BW94" s="95" t="s">
        <v>5</v>
      </c>
      <c r="BX94" s="95" t="s">
        <v>78</v>
      </c>
      <c r="CL94" s="95" t="s">
        <v>1</v>
      </c>
    </row>
    <row r="95" spans="1:90" s="7" customFormat="1" ht="24.75" customHeight="1">
      <c r="A95" s="96" t="s">
        <v>79</v>
      </c>
      <c r="B95" s="97"/>
      <c r="C95" s="98"/>
      <c r="D95" s="281" t="s">
        <v>13</v>
      </c>
      <c r="E95" s="281"/>
      <c r="F95" s="281"/>
      <c r="G95" s="281"/>
      <c r="H95" s="281"/>
      <c r="I95" s="99"/>
      <c r="J95" s="281" t="s">
        <v>16</v>
      </c>
      <c r="K95" s="281"/>
      <c r="L95" s="281"/>
      <c r="M95" s="281"/>
      <c r="N95" s="281"/>
      <c r="O95" s="281"/>
      <c r="P95" s="281"/>
      <c r="Q95" s="281"/>
      <c r="R95" s="281"/>
      <c r="S95" s="281"/>
      <c r="T95" s="281"/>
      <c r="U95" s="281"/>
      <c r="V95" s="281"/>
      <c r="W95" s="281"/>
      <c r="X95" s="281"/>
      <c r="Y95" s="281"/>
      <c r="Z95" s="281"/>
      <c r="AA95" s="281"/>
      <c r="AB95" s="281"/>
      <c r="AC95" s="281"/>
      <c r="AD95" s="281"/>
      <c r="AE95" s="281"/>
      <c r="AF95" s="281"/>
      <c r="AG95" s="282">
        <f>'ZS3 - Oprava podláh chodi...'!J30</f>
        <v>0</v>
      </c>
      <c r="AH95" s="283"/>
      <c r="AI95" s="283"/>
      <c r="AJ95" s="283"/>
      <c r="AK95" s="283"/>
      <c r="AL95" s="283"/>
      <c r="AM95" s="283"/>
      <c r="AN95" s="282">
        <f>SUM(AG95,AT95)</f>
        <v>0</v>
      </c>
      <c r="AO95" s="283"/>
      <c r="AP95" s="283"/>
      <c r="AQ95" s="100" t="s">
        <v>80</v>
      </c>
      <c r="AR95" s="101"/>
      <c r="AS95" s="102">
        <v>0</v>
      </c>
      <c r="AT95" s="103">
        <f>ROUND(SUM(AV95:AW95),2)</f>
        <v>0</v>
      </c>
      <c r="AU95" s="104">
        <f>'ZS3 - Oprava podláh chodi...'!P130</f>
        <v>0</v>
      </c>
      <c r="AV95" s="103">
        <f>'ZS3 - Oprava podláh chodi...'!J33</f>
        <v>0</v>
      </c>
      <c r="AW95" s="103">
        <f>'ZS3 - Oprava podláh chodi...'!J34</f>
        <v>0</v>
      </c>
      <c r="AX95" s="103">
        <f>'ZS3 - Oprava podláh chodi...'!J35</f>
        <v>0</v>
      </c>
      <c r="AY95" s="103">
        <f>'ZS3 - Oprava podláh chodi...'!J36</f>
        <v>0</v>
      </c>
      <c r="AZ95" s="103">
        <f>'ZS3 - Oprava podláh chodi...'!F33</f>
        <v>0</v>
      </c>
      <c r="BA95" s="103">
        <f>'ZS3 - Oprava podláh chodi...'!F34</f>
        <v>0</v>
      </c>
      <c r="BB95" s="103">
        <f>'ZS3 - Oprava podláh chodi...'!F35</f>
        <v>0</v>
      </c>
      <c r="BC95" s="103">
        <f>'ZS3 - Oprava podláh chodi...'!F36</f>
        <v>0</v>
      </c>
      <c r="BD95" s="105">
        <f>'ZS3 - Oprava podláh chodi...'!F37</f>
        <v>0</v>
      </c>
      <c r="BT95" s="106" t="s">
        <v>81</v>
      </c>
      <c r="BU95" s="106" t="s">
        <v>82</v>
      </c>
      <c r="BV95" s="106" t="s">
        <v>77</v>
      </c>
      <c r="BW95" s="106" t="s">
        <v>5</v>
      </c>
      <c r="BX95" s="106" t="s">
        <v>78</v>
      </c>
      <c r="CL95" s="106" t="s">
        <v>1</v>
      </c>
    </row>
    <row r="96" spans="1:90" ht="11.25">
      <c r="B96" s="20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1"/>
      <c r="AL96" s="21"/>
      <c r="AM96" s="21"/>
      <c r="AN96" s="21"/>
      <c r="AO96" s="21"/>
      <c r="AP96" s="21"/>
      <c r="AQ96" s="21"/>
      <c r="AR96" s="19"/>
    </row>
    <row r="97" spans="1:89" s="2" customFormat="1" ht="30" customHeight="1">
      <c r="A97" s="34"/>
      <c r="B97" s="35"/>
      <c r="C97" s="86" t="s">
        <v>83</v>
      </c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289">
        <f>ROUND(SUM(AG98:AG101), 2)</f>
        <v>0</v>
      </c>
      <c r="AH97" s="289"/>
      <c r="AI97" s="289"/>
      <c r="AJ97" s="289"/>
      <c r="AK97" s="289"/>
      <c r="AL97" s="289"/>
      <c r="AM97" s="289"/>
      <c r="AN97" s="289">
        <f>ROUND(SUM(AN98:AN101), 2)</f>
        <v>0</v>
      </c>
      <c r="AO97" s="289"/>
      <c r="AP97" s="289"/>
      <c r="AQ97" s="107"/>
      <c r="AR97" s="37"/>
      <c r="AS97" s="79" t="s">
        <v>84</v>
      </c>
      <c r="AT97" s="80" t="s">
        <v>85</v>
      </c>
      <c r="AU97" s="80" t="s">
        <v>40</v>
      </c>
      <c r="AV97" s="81" t="s">
        <v>63</v>
      </c>
      <c r="AW97" s="34"/>
      <c r="AX97" s="34"/>
      <c r="AY97" s="34"/>
      <c r="AZ97" s="34"/>
      <c r="BA97" s="34"/>
      <c r="BB97" s="34"/>
      <c r="BC97" s="34"/>
      <c r="BD97" s="34"/>
      <c r="BE97" s="34"/>
    </row>
    <row r="98" spans="1:89" s="2" customFormat="1" ht="19.899999999999999" customHeight="1">
      <c r="A98" s="34"/>
      <c r="B98" s="35"/>
      <c r="C98" s="36"/>
      <c r="D98" s="286" t="s">
        <v>86</v>
      </c>
      <c r="E98" s="286"/>
      <c r="F98" s="286"/>
      <c r="G98" s="286"/>
      <c r="H98" s="286"/>
      <c r="I98" s="286"/>
      <c r="J98" s="286"/>
      <c r="K98" s="286"/>
      <c r="L98" s="286"/>
      <c r="M98" s="286"/>
      <c r="N98" s="286"/>
      <c r="O98" s="286"/>
      <c r="P98" s="286"/>
      <c r="Q98" s="286"/>
      <c r="R98" s="286"/>
      <c r="S98" s="286"/>
      <c r="T98" s="286"/>
      <c r="U98" s="286"/>
      <c r="V98" s="286"/>
      <c r="W98" s="286"/>
      <c r="X98" s="286"/>
      <c r="Y98" s="286"/>
      <c r="Z98" s="286"/>
      <c r="AA98" s="286"/>
      <c r="AB98" s="286"/>
      <c r="AC98" s="36"/>
      <c r="AD98" s="36"/>
      <c r="AE98" s="36"/>
      <c r="AF98" s="36"/>
      <c r="AG98" s="284">
        <f>ROUND(AG94 * AS98, 2)</f>
        <v>0</v>
      </c>
      <c r="AH98" s="285"/>
      <c r="AI98" s="285"/>
      <c r="AJ98" s="285"/>
      <c r="AK98" s="285"/>
      <c r="AL98" s="285"/>
      <c r="AM98" s="285"/>
      <c r="AN98" s="285">
        <f>ROUND(AG98 + AV98, 2)</f>
        <v>0</v>
      </c>
      <c r="AO98" s="285"/>
      <c r="AP98" s="285"/>
      <c r="AQ98" s="36"/>
      <c r="AR98" s="37"/>
      <c r="AS98" s="110">
        <v>0</v>
      </c>
      <c r="AT98" s="111" t="s">
        <v>87</v>
      </c>
      <c r="AU98" s="111" t="s">
        <v>41</v>
      </c>
      <c r="AV98" s="112">
        <f>ROUND(IF(AU98="základná",AG98*L32,IF(AU98="znížená",AG98*L33,0)), 2)</f>
        <v>0</v>
      </c>
      <c r="AW98" s="34"/>
      <c r="AX98" s="34"/>
      <c r="AY98" s="34"/>
      <c r="AZ98" s="34"/>
      <c r="BA98" s="34"/>
      <c r="BB98" s="34"/>
      <c r="BC98" s="34"/>
      <c r="BD98" s="34"/>
      <c r="BE98" s="34"/>
      <c r="BV98" s="16" t="s">
        <v>88</v>
      </c>
      <c r="BY98" s="113">
        <f>IF(AU98="základná",AV98,0)</f>
        <v>0</v>
      </c>
      <c r="BZ98" s="113">
        <f>IF(AU98="znížená",AV98,0)</f>
        <v>0</v>
      </c>
      <c r="CA98" s="113">
        <v>0</v>
      </c>
      <c r="CB98" s="113">
        <v>0</v>
      </c>
      <c r="CC98" s="113">
        <v>0</v>
      </c>
      <c r="CD98" s="113">
        <f>IF(AU98="základná",AG98,0)</f>
        <v>0</v>
      </c>
      <c r="CE98" s="113">
        <f>IF(AU98="znížená",AG98,0)</f>
        <v>0</v>
      </c>
      <c r="CF98" s="113">
        <f>IF(AU98="zákl. prenesená",AG98,0)</f>
        <v>0</v>
      </c>
      <c r="CG98" s="113">
        <f>IF(AU98="zníž. prenesená",AG98,0)</f>
        <v>0</v>
      </c>
      <c r="CH98" s="113">
        <f>IF(AU98="nulová",AG98,0)</f>
        <v>0</v>
      </c>
      <c r="CI98" s="16">
        <f>IF(AU98="základná",1,IF(AU98="znížená",2,IF(AU98="zákl. prenesená",4,IF(AU98="zníž. prenesená",5,3))))</f>
        <v>1</v>
      </c>
      <c r="CJ98" s="16">
        <f>IF(AT98="stavebná časť",1,IF(AT98="investičná časť",2,3))</f>
        <v>1</v>
      </c>
      <c r="CK98" s="16" t="str">
        <f>IF(D98="Vyplň vlastné","","x")</f>
        <v>x</v>
      </c>
    </row>
    <row r="99" spans="1:89" s="2" customFormat="1" ht="19.899999999999999" customHeight="1">
      <c r="A99" s="34"/>
      <c r="B99" s="35"/>
      <c r="C99" s="36"/>
      <c r="D99" s="287" t="s">
        <v>89</v>
      </c>
      <c r="E99" s="286"/>
      <c r="F99" s="286"/>
      <c r="G99" s="286"/>
      <c r="H99" s="286"/>
      <c r="I99" s="286"/>
      <c r="J99" s="286"/>
      <c r="K99" s="286"/>
      <c r="L99" s="286"/>
      <c r="M99" s="286"/>
      <c r="N99" s="286"/>
      <c r="O99" s="286"/>
      <c r="P99" s="286"/>
      <c r="Q99" s="286"/>
      <c r="R99" s="286"/>
      <c r="S99" s="286"/>
      <c r="T99" s="286"/>
      <c r="U99" s="286"/>
      <c r="V99" s="286"/>
      <c r="W99" s="286"/>
      <c r="X99" s="286"/>
      <c r="Y99" s="286"/>
      <c r="Z99" s="286"/>
      <c r="AA99" s="286"/>
      <c r="AB99" s="286"/>
      <c r="AC99" s="36"/>
      <c r="AD99" s="36"/>
      <c r="AE99" s="36"/>
      <c r="AF99" s="36"/>
      <c r="AG99" s="284">
        <f>ROUND(AG94 * AS99, 2)</f>
        <v>0</v>
      </c>
      <c r="AH99" s="285"/>
      <c r="AI99" s="285"/>
      <c r="AJ99" s="285"/>
      <c r="AK99" s="285"/>
      <c r="AL99" s="285"/>
      <c r="AM99" s="285"/>
      <c r="AN99" s="285">
        <f>ROUND(AG99 + AV99, 2)</f>
        <v>0</v>
      </c>
      <c r="AO99" s="285"/>
      <c r="AP99" s="285"/>
      <c r="AQ99" s="36"/>
      <c r="AR99" s="37"/>
      <c r="AS99" s="110">
        <v>0</v>
      </c>
      <c r="AT99" s="111" t="s">
        <v>87</v>
      </c>
      <c r="AU99" s="111" t="s">
        <v>41</v>
      </c>
      <c r="AV99" s="112">
        <f>ROUND(IF(AU99="základná",AG99*L32,IF(AU99="znížená",AG99*L33,0)), 2)</f>
        <v>0</v>
      </c>
      <c r="AW99" s="34"/>
      <c r="AX99" s="34"/>
      <c r="AY99" s="34"/>
      <c r="AZ99" s="34"/>
      <c r="BA99" s="34"/>
      <c r="BB99" s="34"/>
      <c r="BC99" s="34"/>
      <c r="BD99" s="34"/>
      <c r="BE99" s="34"/>
      <c r="BV99" s="16" t="s">
        <v>90</v>
      </c>
      <c r="BY99" s="113">
        <f>IF(AU99="základná",AV99,0)</f>
        <v>0</v>
      </c>
      <c r="BZ99" s="113">
        <f>IF(AU99="znížená",AV99,0)</f>
        <v>0</v>
      </c>
      <c r="CA99" s="113">
        <v>0</v>
      </c>
      <c r="CB99" s="113">
        <v>0</v>
      </c>
      <c r="CC99" s="113">
        <v>0</v>
      </c>
      <c r="CD99" s="113">
        <f>IF(AU99="základná",AG99,0)</f>
        <v>0</v>
      </c>
      <c r="CE99" s="113">
        <f>IF(AU99="znížená",AG99,0)</f>
        <v>0</v>
      </c>
      <c r="CF99" s="113">
        <f>IF(AU99="zákl. prenesená",AG99,0)</f>
        <v>0</v>
      </c>
      <c r="CG99" s="113">
        <f>IF(AU99="zníž. prenesená",AG99,0)</f>
        <v>0</v>
      </c>
      <c r="CH99" s="113">
        <f>IF(AU99="nulová",AG99,0)</f>
        <v>0</v>
      </c>
      <c r="CI99" s="16">
        <f>IF(AU99="základná",1,IF(AU99="znížená",2,IF(AU99="zákl. prenesená",4,IF(AU99="zníž. prenesená",5,3))))</f>
        <v>1</v>
      </c>
      <c r="CJ99" s="16">
        <f>IF(AT99="stavebná časť",1,IF(AT99="investičná časť",2,3))</f>
        <v>1</v>
      </c>
      <c r="CK99" s="16" t="str">
        <f>IF(D99="Vyplň vlastné","","x")</f>
        <v/>
      </c>
    </row>
    <row r="100" spans="1:89" s="2" customFormat="1" ht="19.899999999999999" customHeight="1">
      <c r="A100" s="34"/>
      <c r="B100" s="35"/>
      <c r="C100" s="36"/>
      <c r="D100" s="287" t="s">
        <v>89</v>
      </c>
      <c r="E100" s="286"/>
      <c r="F100" s="286"/>
      <c r="G100" s="286"/>
      <c r="H100" s="286"/>
      <c r="I100" s="286"/>
      <c r="J100" s="286"/>
      <c r="K100" s="286"/>
      <c r="L100" s="286"/>
      <c r="M100" s="286"/>
      <c r="N100" s="286"/>
      <c r="O100" s="286"/>
      <c r="P100" s="286"/>
      <c r="Q100" s="286"/>
      <c r="R100" s="286"/>
      <c r="S100" s="286"/>
      <c r="T100" s="286"/>
      <c r="U100" s="286"/>
      <c r="V100" s="286"/>
      <c r="W100" s="286"/>
      <c r="X100" s="286"/>
      <c r="Y100" s="286"/>
      <c r="Z100" s="286"/>
      <c r="AA100" s="286"/>
      <c r="AB100" s="286"/>
      <c r="AC100" s="36"/>
      <c r="AD100" s="36"/>
      <c r="AE100" s="36"/>
      <c r="AF100" s="36"/>
      <c r="AG100" s="284">
        <f>ROUND(AG94 * AS100, 2)</f>
        <v>0</v>
      </c>
      <c r="AH100" s="285"/>
      <c r="AI100" s="285"/>
      <c r="AJ100" s="285"/>
      <c r="AK100" s="285"/>
      <c r="AL100" s="285"/>
      <c r="AM100" s="285"/>
      <c r="AN100" s="285">
        <f>ROUND(AG100 + AV100, 2)</f>
        <v>0</v>
      </c>
      <c r="AO100" s="285"/>
      <c r="AP100" s="285"/>
      <c r="AQ100" s="36"/>
      <c r="AR100" s="37"/>
      <c r="AS100" s="110">
        <v>0</v>
      </c>
      <c r="AT100" s="111" t="s">
        <v>87</v>
      </c>
      <c r="AU100" s="111" t="s">
        <v>41</v>
      </c>
      <c r="AV100" s="112">
        <f>ROUND(IF(AU100="základná",AG100*L32,IF(AU100="znížená",AG100*L33,0)), 2)</f>
        <v>0</v>
      </c>
      <c r="AW100" s="34"/>
      <c r="AX100" s="34"/>
      <c r="AY100" s="34"/>
      <c r="AZ100" s="34"/>
      <c r="BA100" s="34"/>
      <c r="BB100" s="34"/>
      <c r="BC100" s="34"/>
      <c r="BD100" s="34"/>
      <c r="BE100" s="34"/>
      <c r="BV100" s="16" t="s">
        <v>90</v>
      </c>
      <c r="BY100" s="113">
        <f>IF(AU100="základná",AV100,0)</f>
        <v>0</v>
      </c>
      <c r="BZ100" s="113">
        <f>IF(AU100="znížená",AV100,0)</f>
        <v>0</v>
      </c>
      <c r="CA100" s="113">
        <v>0</v>
      </c>
      <c r="CB100" s="113">
        <v>0</v>
      </c>
      <c r="CC100" s="113">
        <v>0</v>
      </c>
      <c r="CD100" s="113">
        <f>IF(AU100="základná",AG100,0)</f>
        <v>0</v>
      </c>
      <c r="CE100" s="113">
        <f>IF(AU100="znížená",AG100,0)</f>
        <v>0</v>
      </c>
      <c r="CF100" s="113">
        <f>IF(AU100="zákl. prenesená",AG100,0)</f>
        <v>0</v>
      </c>
      <c r="CG100" s="113">
        <f>IF(AU100="zníž. prenesená",AG100,0)</f>
        <v>0</v>
      </c>
      <c r="CH100" s="113">
        <f>IF(AU100="nulová",AG100,0)</f>
        <v>0</v>
      </c>
      <c r="CI100" s="16">
        <f>IF(AU100="základná",1,IF(AU100="znížená",2,IF(AU100="zákl. prenesená",4,IF(AU100="zníž. prenesená",5,3))))</f>
        <v>1</v>
      </c>
      <c r="CJ100" s="16">
        <f>IF(AT100="stavebná časť",1,IF(AT100="investičná časť",2,3))</f>
        <v>1</v>
      </c>
      <c r="CK100" s="16" t="str">
        <f>IF(D100="Vyplň vlastné","","x")</f>
        <v/>
      </c>
    </row>
    <row r="101" spans="1:89" s="2" customFormat="1" ht="19.899999999999999" customHeight="1">
      <c r="A101" s="34"/>
      <c r="B101" s="35"/>
      <c r="C101" s="36"/>
      <c r="D101" s="287" t="s">
        <v>89</v>
      </c>
      <c r="E101" s="286"/>
      <c r="F101" s="286"/>
      <c r="G101" s="286"/>
      <c r="H101" s="286"/>
      <c r="I101" s="286"/>
      <c r="J101" s="286"/>
      <c r="K101" s="286"/>
      <c r="L101" s="286"/>
      <c r="M101" s="286"/>
      <c r="N101" s="286"/>
      <c r="O101" s="286"/>
      <c r="P101" s="286"/>
      <c r="Q101" s="286"/>
      <c r="R101" s="286"/>
      <c r="S101" s="286"/>
      <c r="T101" s="286"/>
      <c r="U101" s="286"/>
      <c r="V101" s="286"/>
      <c r="W101" s="286"/>
      <c r="X101" s="286"/>
      <c r="Y101" s="286"/>
      <c r="Z101" s="286"/>
      <c r="AA101" s="286"/>
      <c r="AB101" s="286"/>
      <c r="AC101" s="36"/>
      <c r="AD101" s="36"/>
      <c r="AE101" s="36"/>
      <c r="AF101" s="36"/>
      <c r="AG101" s="284">
        <f>ROUND(AG94 * AS101, 2)</f>
        <v>0</v>
      </c>
      <c r="AH101" s="285"/>
      <c r="AI101" s="285"/>
      <c r="AJ101" s="285"/>
      <c r="AK101" s="285"/>
      <c r="AL101" s="285"/>
      <c r="AM101" s="285"/>
      <c r="AN101" s="285">
        <f>ROUND(AG101 + AV101, 2)</f>
        <v>0</v>
      </c>
      <c r="AO101" s="285"/>
      <c r="AP101" s="285"/>
      <c r="AQ101" s="36"/>
      <c r="AR101" s="37"/>
      <c r="AS101" s="114">
        <v>0</v>
      </c>
      <c r="AT101" s="115" t="s">
        <v>87</v>
      </c>
      <c r="AU101" s="115" t="s">
        <v>41</v>
      </c>
      <c r="AV101" s="116">
        <f>ROUND(IF(AU101="základná",AG101*L32,IF(AU101="znížená",AG101*L33,0)), 2)</f>
        <v>0</v>
      </c>
      <c r="AW101" s="34"/>
      <c r="AX101" s="34"/>
      <c r="AY101" s="34"/>
      <c r="AZ101" s="34"/>
      <c r="BA101" s="34"/>
      <c r="BB101" s="34"/>
      <c r="BC101" s="34"/>
      <c r="BD101" s="34"/>
      <c r="BE101" s="34"/>
      <c r="BV101" s="16" t="s">
        <v>90</v>
      </c>
      <c r="BY101" s="113">
        <f>IF(AU101="základná",AV101,0)</f>
        <v>0</v>
      </c>
      <c r="BZ101" s="113">
        <f>IF(AU101="znížená",AV101,0)</f>
        <v>0</v>
      </c>
      <c r="CA101" s="113">
        <v>0</v>
      </c>
      <c r="CB101" s="113">
        <v>0</v>
      </c>
      <c r="CC101" s="113">
        <v>0</v>
      </c>
      <c r="CD101" s="113">
        <f>IF(AU101="základná",AG101,0)</f>
        <v>0</v>
      </c>
      <c r="CE101" s="113">
        <f>IF(AU101="znížená",AG101,0)</f>
        <v>0</v>
      </c>
      <c r="CF101" s="113">
        <f>IF(AU101="zákl. prenesená",AG101,0)</f>
        <v>0</v>
      </c>
      <c r="CG101" s="113">
        <f>IF(AU101="zníž. prenesená",AG101,0)</f>
        <v>0</v>
      </c>
      <c r="CH101" s="113">
        <f>IF(AU101="nulová",AG101,0)</f>
        <v>0</v>
      </c>
      <c r="CI101" s="16">
        <f>IF(AU101="základná",1,IF(AU101="znížená",2,IF(AU101="zákl. prenesená",4,IF(AU101="zníž. prenesená",5,3))))</f>
        <v>1</v>
      </c>
      <c r="CJ101" s="16">
        <f>IF(AT101="stavebná časť",1,IF(AT101="investičná časť",2,3))</f>
        <v>1</v>
      </c>
      <c r="CK101" s="16" t="str">
        <f>IF(D101="Vyplň vlastné","","x")</f>
        <v/>
      </c>
    </row>
    <row r="102" spans="1:89" s="2" customFormat="1" ht="10.9" customHeight="1">
      <c r="A102" s="34"/>
      <c r="B102" s="35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36"/>
      <c r="AK102" s="36"/>
      <c r="AL102" s="36"/>
      <c r="AM102" s="36"/>
      <c r="AN102" s="36"/>
      <c r="AO102" s="36"/>
      <c r="AP102" s="36"/>
      <c r="AQ102" s="36"/>
      <c r="AR102" s="37"/>
      <c r="AS102" s="34"/>
      <c r="AT102" s="34"/>
      <c r="AU102" s="34"/>
      <c r="AV102" s="34"/>
      <c r="AW102" s="34"/>
      <c r="AX102" s="34"/>
      <c r="AY102" s="34"/>
      <c r="AZ102" s="34"/>
      <c r="BA102" s="34"/>
      <c r="BB102" s="34"/>
      <c r="BC102" s="34"/>
      <c r="BD102" s="34"/>
      <c r="BE102" s="34"/>
    </row>
    <row r="103" spans="1:89" s="2" customFormat="1" ht="30" customHeight="1">
      <c r="A103" s="34"/>
      <c r="B103" s="35"/>
      <c r="C103" s="117" t="s">
        <v>91</v>
      </c>
      <c r="D103" s="118"/>
      <c r="E103" s="118"/>
      <c r="F103" s="118"/>
      <c r="G103" s="118"/>
      <c r="H103" s="118"/>
      <c r="I103" s="118"/>
      <c r="J103" s="118"/>
      <c r="K103" s="118"/>
      <c r="L103" s="118"/>
      <c r="M103" s="118"/>
      <c r="N103" s="118"/>
      <c r="O103" s="118"/>
      <c r="P103" s="118"/>
      <c r="Q103" s="118"/>
      <c r="R103" s="118"/>
      <c r="S103" s="118"/>
      <c r="T103" s="118"/>
      <c r="U103" s="118"/>
      <c r="V103" s="118"/>
      <c r="W103" s="118"/>
      <c r="X103" s="118"/>
      <c r="Y103" s="118"/>
      <c r="Z103" s="118"/>
      <c r="AA103" s="118"/>
      <c r="AB103" s="118"/>
      <c r="AC103" s="118"/>
      <c r="AD103" s="118"/>
      <c r="AE103" s="118"/>
      <c r="AF103" s="118"/>
      <c r="AG103" s="290">
        <f>ROUND(AG94 + AG97, 2)</f>
        <v>0</v>
      </c>
      <c r="AH103" s="290"/>
      <c r="AI103" s="290"/>
      <c r="AJ103" s="290"/>
      <c r="AK103" s="290"/>
      <c r="AL103" s="290"/>
      <c r="AM103" s="290"/>
      <c r="AN103" s="290">
        <f>ROUND(AN94 + AN97, 2)</f>
        <v>0</v>
      </c>
      <c r="AO103" s="290"/>
      <c r="AP103" s="290"/>
      <c r="AQ103" s="118"/>
      <c r="AR103" s="37"/>
      <c r="AS103" s="34"/>
      <c r="AT103" s="34"/>
      <c r="AU103" s="34"/>
      <c r="AV103" s="34"/>
      <c r="AW103" s="34"/>
      <c r="AX103" s="34"/>
      <c r="AY103" s="34"/>
      <c r="AZ103" s="34"/>
      <c r="BA103" s="34"/>
      <c r="BB103" s="34"/>
      <c r="BC103" s="34"/>
      <c r="BD103" s="34"/>
      <c r="BE103" s="34"/>
    </row>
    <row r="104" spans="1:89" s="2" customFormat="1" ht="6.95" customHeight="1">
      <c r="A104" s="34"/>
      <c r="B104" s="58"/>
      <c r="C104" s="59"/>
      <c r="D104" s="59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59"/>
      <c r="U104" s="59"/>
      <c r="V104" s="59"/>
      <c r="W104" s="59"/>
      <c r="X104" s="59"/>
      <c r="Y104" s="59"/>
      <c r="Z104" s="59"/>
      <c r="AA104" s="59"/>
      <c r="AB104" s="59"/>
      <c r="AC104" s="59"/>
      <c r="AD104" s="59"/>
      <c r="AE104" s="59"/>
      <c r="AF104" s="59"/>
      <c r="AG104" s="59"/>
      <c r="AH104" s="59"/>
      <c r="AI104" s="59"/>
      <c r="AJ104" s="59"/>
      <c r="AK104" s="59"/>
      <c r="AL104" s="59"/>
      <c r="AM104" s="59"/>
      <c r="AN104" s="59"/>
      <c r="AO104" s="59"/>
      <c r="AP104" s="59"/>
      <c r="AQ104" s="59"/>
      <c r="AR104" s="37"/>
      <c r="AS104" s="34"/>
      <c r="AT104" s="34"/>
      <c r="AU104" s="34"/>
      <c r="AV104" s="34"/>
      <c r="AW104" s="34"/>
      <c r="AX104" s="34"/>
      <c r="AY104" s="34"/>
      <c r="AZ104" s="34"/>
      <c r="BA104" s="34"/>
      <c r="BB104" s="34"/>
      <c r="BC104" s="34"/>
      <c r="BD104" s="34"/>
      <c r="BE104" s="34"/>
    </row>
  </sheetData>
  <sheetProtection algorithmName="SHA-512" hashValue="1ZdcwzMGAdMj6XsVz8GNGRl9vmW1i0cTX5K3+a0wf3v7i2XDBrn1E2UcoPJCMCCghbrdCmauh3dZ+s48mXkdDQ==" saltValue="aBsFd297c1umEzP3FxZVbHZuvtDRGizdwj3oHXUpEQQgzAk1pDXiX/UaFJjqmEk8qfVostdhMPqtDc3MLefGQQ==" spinCount="100000" sheet="1" objects="1" scenarios="1" formatColumns="0" formatRows="0"/>
  <mergeCells count="60">
    <mergeCell ref="AR2:BE2"/>
    <mergeCell ref="AK36:AO36"/>
    <mergeCell ref="L36:P36"/>
    <mergeCell ref="W36:AE36"/>
    <mergeCell ref="X38:AB38"/>
    <mergeCell ref="AK38:AO38"/>
    <mergeCell ref="L34:P34"/>
    <mergeCell ref="AK34:AO34"/>
    <mergeCell ref="W34:AE34"/>
    <mergeCell ref="W35:AE35"/>
    <mergeCell ref="L35:P35"/>
    <mergeCell ref="AK35:AO35"/>
    <mergeCell ref="W32:AE32"/>
    <mergeCell ref="AK32:AO32"/>
    <mergeCell ref="L33:P33"/>
    <mergeCell ref="AK33:AO33"/>
    <mergeCell ref="W33:AE33"/>
    <mergeCell ref="AG97:AM97"/>
    <mergeCell ref="AN97:AP97"/>
    <mergeCell ref="AG103:AM103"/>
    <mergeCell ref="AN103:AP103"/>
    <mergeCell ref="BE5:BE34"/>
    <mergeCell ref="K5:AO5"/>
    <mergeCell ref="K6:AO6"/>
    <mergeCell ref="E14:AJ14"/>
    <mergeCell ref="E23:AN23"/>
    <mergeCell ref="AK26:AO26"/>
    <mergeCell ref="AK27:AO27"/>
    <mergeCell ref="AK29:AO29"/>
    <mergeCell ref="W31:AE31"/>
    <mergeCell ref="L31:P31"/>
    <mergeCell ref="AK31:AO31"/>
    <mergeCell ref="L32:P32"/>
    <mergeCell ref="D100:AB100"/>
    <mergeCell ref="AG100:AM100"/>
    <mergeCell ref="AN100:AP100"/>
    <mergeCell ref="D101:AB101"/>
    <mergeCell ref="AG101:AM101"/>
    <mergeCell ref="AN101:AP101"/>
    <mergeCell ref="AG98:AM98"/>
    <mergeCell ref="D98:AB98"/>
    <mergeCell ref="AN98:AP98"/>
    <mergeCell ref="AG99:AM99"/>
    <mergeCell ref="D99:AB99"/>
    <mergeCell ref="AN99:AP99"/>
    <mergeCell ref="AN92:AP92"/>
    <mergeCell ref="C92:G92"/>
    <mergeCell ref="AG92:AM92"/>
    <mergeCell ref="I92:AF92"/>
    <mergeCell ref="J95:AF95"/>
    <mergeCell ref="D95:H95"/>
    <mergeCell ref="AN95:AP95"/>
    <mergeCell ref="AG95:AM95"/>
    <mergeCell ref="AG94:AM94"/>
    <mergeCell ref="AN94:AP94"/>
    <mergeCell ref="L85:AO85"/>
    <mergeCell ref="AM87:AN87"/>
    <mergeCell ref="AS89:AT91"/>
    <mergeCell ref="AM89:AP89"/>
    <mergeCell ref="AM90:AP90"/>
  </mergeCells>
  <dataValidations count="2">
    <dataValidation type="list" allowBlank="1" showInputMessage="1" showErrorMessage="1" error="Povolené sú hodnoty základná, znížená, nulová." sqref="AU97:AU101">
      <formula1>"základná, znížená, nulová"</formula1>
    </dataValidation>
    <dataValidation type="list" allowBlank="1" showInputMessage="1" showErrorMessage="1" error="Povolené sú hodnoty stavebná časť, technologická časť, investičná časť." sqref="AT97:AT101">
      <formula1>"stavebná časť, technologická časť, investičná časť"</formula1>
    </dataValidation>
  </dataValidations>
  <hyperlinks>
    <hyperlink ref="A95" location="'ZS3 - Oprava podláh chodi...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26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314"/>
      <c r="M2" s="314"/>
      <c r="N2" s="314"/>
      <c r="O2" s="314"/>
      <c r="P2" s="314"/>
      <c r="Q2" s="314"/>
      <c r="R2" s="314"/>
      <c r="S2" s="314"/>
      <c r="T2" s="314"/>
      <c r="U2" s="314"/>
      <c r="V2" s="314"/>
      <c r="AT2" s="16" t="s">
        <v>5</v>
      </c>
    </row>
    <row r="3" spans="1:46" s="1" customFormat="1" ht="6.95" customHeight="1">
      <c r="B3" s="120"/>
      <c r="C3" s="121"/>
      <c r="D3" s="121"/>
      <c r="E3" s="121"/>
      <c r="F3" s="121"/>
      <c r="G3" s="121"/>
      <c r="H3" s="121"/>
      <c r="I3" s="121"/>
      <c r="J3" s="121"/>
      <c r="K3" s="121"/>
      <c r="L3" s="19"/>
      <c r="AT3" s="16" t="s">
        <v>76</v>
      </c>
    </row>
    <row r="4" spans="1:46" s="1" customFormat="1" ht="24.95" customHeight="1">
      <c r="B4" s="19"/>
      <c r="D4" s="122" t="s">
        <v>92</v>
      </c>
      <c r="L4" s="19"/>
      <c r="M4" s="123" t="s">
        <v>9</v>
      </c>
      <c r="AT4" s="16" t="s">
        <v>4</v>
      </c>
    </row>
    <row r="5" spans="1:46" s="1" customFormat="1" ht="6.95" customHeight="1">
      <c r="B5" s="19"/>
      <c r="L5" s="19"/>
    </row>
    <row r="6" spans="1:46" s="2" customFormat="1" ht="12" customHeight="1">
      <c r="A6" s="34"/>
      <c r="B6" s="37"/>
      <c r="C6" s="34"/>
      <c r="D6" s="124" t="s">
        <v>15</v>
      </c>
      <c r="E6" s="34"/>
      <c r="F6" s="34"/>
      <c r="G6" s="34"/>
      <c r="H6" s="34"/>
      <c r="I6" s="34"/>
      <c r="J6" s="34"/>
      <c r="K6" s="34"/>
      <c r="L6" s="55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</row>
    <row r="7" spans="1:46" s="2" customFormat="1" ht="30" customHeight="1">
      <c r="A7" s="34"/>
      <c r="B7" s="37"/>
      <c r="C7" s="34"/>
      <c r="D7" s="34"/>
      <c r="E7" s="315" t="s">
        <v>16</v>
      </c>
      <c r="F7" s="316"/>
      <c r="G7" s="316"/>
      <c r="H7" s="316"/>
      <c r="I7" s="34"/>
      <c r="J7" s="34"/>
      <c r="K7" s="34"/>
      <c r="L7" s="55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</row>
    <row r="8" spans="1:46" s="2" customFormat="1" ht="11.25">
      <c r="A8" s="34"/>
      <c r="B8" s="37"/>
      <c r="C8" s="34"/>
      <c r="D8" s="34"/>
      <c r="E8" s="34"/>
      <c r="F8" s="34"/>
      <c r="G8" s="34"/>
      <c r="H8" s="34"/>
      <c r="I8" s="34"/>
      <c r="J8" s="34"/>
      <c r="K8" s="34"/>
      <c r="L8" s="55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</row>
    <row r="9" spans="1:46" s="2" customFormat="1" ht="12" customHeight="1">
      <c r="A9" s="34"/>
      <c r="B9" s="37"/>
      <c r="C9" s="34"/>
      <c r="D9" s="124" t="s">
        <v>17</v>
      </c>
      <c r="E9" s="34"/>
      <c r="F9" s="125" t="s">
        <v>1</v>
      </c>
      <c r="G9" s="34"/>
      <c r="H9" s="34"/>
      <c r="I9" s="124" t="s">
        <v>18</v>
      </c>
      <c r="J9" s="125" t="s">
        <v>1</v>
      </c>
      <c r="K9" s="34"/>
      <c r="L9" s="55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pans="1:46" s="2" customFormat="1" ht="12" customHeight="1">
      <c r="A10" s="34"/>
      <c r="B10" s="37"/>
      <c r="C10" s="34"/>
      <c r="D10" s="124" t="s">
        <v>19</v>
      </c>
      <c r="E10" s="34"/>
      <c r="F10" s="125" t="s">
        <v>20</v>
      </c>
      <c r="G10" s="34"/>
      <c r="H10" s="34"/>
      <c r="I10" s="124" t="s">
        <v>21</v>
      </c>
      <c r="J10" s="126" t="str">
        <f>'Rekapitulácia stavby'!AN8</f>
        <v>14. 1. 2022</v>
      </c>
      <c r="K10" s="34"/>
      <c r="L10" s="55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pans="1:46" s="2" customFormat="1" ht="10.9" customHeight="1">
      <c r="A11" s="34"/>
      <c r="B11" s="37"/>
      <c r="C11" s="34"/>
      <c r="D11" s="34"/>
      <c r="E11" s="34"/>
      <c r="F11" s="34"/>
      <c r="G11" s="34"/>
      <c r="H11" s="34"/>
      <c r="I11" s="34"/>
      <c r="J11" s="34"/>
      <c r="K11" s="34"/>
      <c r="L11" s="55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pans="1:46" s="2" customFormat="1" ht="12" customHeight="1">
      <c r="A12" s="34"/>
      <c r="B12" s="37"/>
      <c r="C12" s="34"/>
      <c r="D12" s="124" t="s">
        <v>23</v>
      </c>
      <c r="E12" s="34"/>
      <c r="F12" s="34"/>
      <c r="G12" s="34"/>
      <c r="H12" s="34"/>
      <c r="I12" s="124" t="s">
        <v>24</v>
      </c>
      <c r="J12" s="125" t="s">
        <v>1</v>
      </c>
      <c r="K12" s="34"/>
      <c r="L12" s="55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pans="1:46" s="2" customFormat="1" ht="18" customHeight="1">
      <c r="A13" s="34"/>
      <c r="B13" s="37"/>
      <c r="C13" s="34"/>
      <c r="D13" s="34"/>
      <c r="E13" s="125" t="s">
        <v>25</v>
      </c>
      <c r="F13" s="34"/>
      <c r="G13" s="34"/>
      <c r="H13" s="34"/>
      <c r="I13" s="124" t="s">
        <v>26</v>
      </c>
      <c r="J13" s="125" t="s">
        <v>1</v>
      </c>
      <c r="K13" s="34"/>
      <c r="L13" s="55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pans="1:46" s="2" customFormat="1" ht="6.95" customHeight="1">
      <c r="A14" s="34"/>
      <c r="B14" s="37"/>
      <c r="C14" s="34"/>
      <c r="D14" s="34"/>
      <c r="E14" s="34"/>
      <c r="F14" s="34"/>
      <c r="G14" s="34"/>
      <c r="H14" s="34"/>
      <c r="I14" s="34"/>
      <c r="J14" s="34"/>
      <c r="K14" s="34"/>
      <c r="L14" s="55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pans="1:46" s="2" customFormat="1" ht="12" customHeight="1">
      <c r="A15" s="34"/>
      <c r="B15" s="37"/>
      <c r="C15" s="34"/>
      <c r="D15" s="124" t="s">
        <v>27</v>
      </c>
      <c r="E15" s="34"/>
      <c r="F15" s="34"/>
      <c r="G15" s="34"/>
      <c r="H15" s="34"/>
      <c r="I15" s="124" t="s">
        <v>24</v>
      </c>
      <c r="J15" s="29" t="str">
        <f>'Rekapitulácia stavby'!AN13</f>
        <v>Vyplň údaj</v>
      </c>
      <c r="K15" s="34"/>
      <c r="L15" s="55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pans="1:46" s="2" customFormat="1" ht="18" customHeight="1">
      <c r="A16" s="34"/>
      <c r="B16" s="37"/>
      <c r="C16" s="34"/>
      <c r="D16" s="34"/>
      <c r="E16" s="317" t="str">
        <f>'Rekapitulácia stavby'!E14</f>
        <v>Vyplň údaj</v>
      </c>
      <c r="F16" s="318"/>
      <c r="G16" s="318"/>
      <c r="H16" s="318"/>
      <c r="I16" s="124" t="s">
        <v>26</v>
      </c>
      <c r="J16" s="29" t="str">
        <f>'Rekapitulácia stavby'!AN14</f>
        <v>Vyplň údaj</v>
      </c>
      <c r="K16" s="34"/>
      <c r="L16" s="55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pans="1:31" s="2" customFormat="1" ht="6.95" customHeight="1">
      <c r="A17" s="34"/>
      <c r="B17" s="37"/>
      <c r="C17" s="34"/>
      <c r="D17" s="34"/>
      <c r="E17" s="34"/>
      <c r="F17" s="34"/>
      <c r="G17" s="34"/>
      <c r="H17" s="34"/>
      <c r="I17" s="34"/>
      <c r="J17" s="34"/>
      <c r="K17" s="34"/>
      <c r="L17" s="55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pans="1:31" s="2" customFormat="1" ht="12" customHeight="1">
      <c r="A18" s="34"/>
      <c r="B18" s="37"/>
      <c r="C18" s="34"/>
      <c r="D18" s="124" t="s">
        <v>29</v>
      </c>
      <c r="E18" s="34"/>
      <c r="F18" s="34"/>
      <c r="G18" s="34"/>
      <c r="H18" s="34"/>
      <c r="I18" s="124" t="s">
        <v>24</v>
      </c>
      <c r="J18" s="125" t="str">
        <f>IF('Rekapitulácia stavby'!AN16="","",'Rekapitulácia stavby'!AN16)</f>
        <v/>
      </c>
      <c r="K18" s="34"/>
      <c r="L18" s="55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pans="1:31" s="2" customFormat="1" ht="18" customHeight="1">
      <c r="A19" s="34"/>
      <c r="B19" s="37"/>
      <c r="C19" s="34"/>
      <c r="D19" s="34"/>
      <c r="E19" s="125" t="str">
        <f>IF('Rekapitulácia stavby'!E17="","",'Rekapitulácia stavby'!E17)</f>
        <v xml:space="preserve"> </v>
      </c>
      <c r="F19" s="34"/>
      <c r="G19" s="34"/>
      <c r="H19" s="34"/>
      <c r="I19" s="124" t="s">
        <v>26</v>
      </c>
      <c r="J19" s="125" t="str">
        <f>IF('Rekapitulácia stavby'!AN17="","",'Rekapitulácia stavby'!AN17)</f>
        <v/>
      </c>
      <c r="K19" s="34"/>
      <c r="L19" s="55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pans="1:31" s="2" customFormat="1" ht="6.95" customHeight="1">
      <c r="A20" s="34"/>
      <c r="B20" s="37"/>
      <c r="C20" s="34"/>
      <c r="D20" s="34"/>
      <c r="E20" s="34"/>
      <c r="F20" s="34"/>
      <c r="G20" s="34"/>
      <c r="H20" s="34"/>
      <c r="I20" s="34"/>
      <c r="J20" s="34"/>
      <c r="K20" s="34"/>
      <c r="L20" s="55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pans="1:31" s="2" customFormat="1" ht="12" customHeight="1">
      <c r="A21" s="34"/>
      <c r="B21" s="37"/>
      <c r="C21" s="34"/>
      <c r="D21" s="124" t="s">
        <v>32</v>
      </c>
      <c r="E21" s="34"/>
      <c r="F21" s="34"/>
      <c r="G21" s="34"/>
      <c r="H21" s="34"/>
      <c r="I21" s="124" t="s">
        <v>24</v>
      </c>
      <c r="J21" s="125" t="str">
        <f>IF('Rekapitulácia stavby'!AN19="","",'Rekapitulácia stavby'!AN19)</f>
        <v/>
      </c>
      <c r="K21" s="34"/>
      <c r="L21" s="55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pans="1:31" s="2" customFormat="1" ht="18" customHeight="1">
      <c r="A22" s="34"/>
      <c r="B22" s="37"/>
      <c r="C22" s="34"/>
      <c r="D22" s="34"/>
      <c r="E22" s="125" t="str">
        <f>IF('Rekapitulácia stavby'!E20="","",'Rekapitulácia stavby'!E20)</f>
        <v xml:space="preserve"> </v>
      </c>
      <c r="F22" s="34"/>
      <c r="G22" s="34"/>
      <c r="H22" s="34"/>
      <c r="I22" s="124" t="s">
        <v>26</v>
      </c>
      <c r="J22" s="125" t="str">
        <f>IF('Rekapitulácia stavby'!AN20="","",'Rekapitulácia stavby'!AN20)</f>
        <v/>
      </c>
      <c r="K22" s="34"/>
      <c r="L22" s="55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pans="1:31" s="2" customFormat="1" ht="6.95" customHeight="1">
      <c r="A23" s="34"/>
      <c r="B23" s="37"/>
      <c r="C23" s="34"/>
      <c r="D23" s="34"/>
      <c r="E23" s="34"/>
      <c r="F23" s="34"/>
      <c r="G23" s="34"/>
      <c r="H23" s="34"/>
      <c r="I23" s="34"/>
      <c r="J23" s="34"/>
      <c r="K23" s="34"/>
      <c r="L23" s="55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pans="1:31" s="2" customFormat="1" ht="12" customHeight="1">
      <c r="A24" s="34"/>
      <c r="B24" s="37"/>
      <c r="C24" s="34"/>
      <c r="D24" s="124" t="s">
        <v>33</v>
      </c>
      <c r="E24" s="34"/>
      <c r="F24" s="34"/>
      <c r="G24" s="34"/>
      <c r="H24" s="34"/>
      <c r="I24" s="34"/>
      <c r="J24" s="34"/>
      <c r="K24" s="34"/>
      <c r="L24" s="55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pans="1:31" s="8" customFormat="1" ht="16.5" customHeight="1">
      <c r="A25" s="127"/>
      <c r="B25" s="128"/>
      <c r="C25" s="127"/>
      <c r="D25" s="127"/>
      <c r="E25" s="319" t="s">
        <v>1</v>
      </c>
      <c r="F25" s="319"/>
      <c r="G25" s="319"/>
      <c r="H25" s="319"/>
      <c r="I25" s="127"/>
      <c r="J25" s="127"/>
      <c r="K25" s="127"/>
      <c r="L25" s="129"/>
      <c r="S25" s="127"/>
      <c r="T25" s="127"/>
      <c r="U25" s="127"/>
      <c r="V25" s="127"/>
      <c r="W25" s="127"/>
      <c r="X25" s="127"/>
      <c r="Y25" s="127"/>
      <c r="Z25" s="127"/>
      <c r="AA25" s="127"/>
      <c r="AB25" s="127"/>
      <c r="AC25" s="127"/>
      <c r="AD25" s="127"/>
      <c r="AE25" s="127"/>
    </row>
    <row r="26" spans="1:31" s="2" customFormat="1" ht="6.95" customHeight="1">
      <c r="A26" s="34"/>
      <c r="B26" s="37"/>
      <c r="C26" s="34"/>
      <c r="D26" s="34"/>
      <c r="E26" s="34"/>
      <c r="F26" s="34"/>
      <c r="G26" s="34"/>
      <c r="H26" s="34"/>
      <c r="I26" s="34"/>
      <c r="J26" s="34"/>
      <c r="K26" s="34"/>
      <c r="L26" s="55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pans="1:31" s="2" customFormat="1" ht="6.95" customHeight="1">
      <c r="A27" s="34"/>
      <c r="B27" s="37"/>
      <c r="C27" s="34"/>
      <c r="D27" s="130"/>
      <c r="E27" s="130"/>
      <c r="F27" s="130"/>
      <c r="G27" s="130"/>
      <c r="H27" s="130"/>
      <c r="I27" s="130"/>
      <c r="J27" s="130"/>
      <c r="K27" s="130"/>
      <c r="L27" s="55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</row>
    <row r="28" spans="1:31" s="2" customFormat="1" ht="14.45" customHeight="1">
      <c r="A28" s="34"/>
      <c r="B28" s="37"/>
      <c r="C28" s="34"/>
      <c r="D28" s="125" t="s">
        <v>93</v>
      </c>
      <c r="E28" s="34"/>
      <c r="F28" s="34"/>
      <c r="G28" s="34"/>
      <c r="H28" s="34"/>
      <c r="I28" s="34"/>
      <c r="J28" s="131">
        <f>J94</f>
        <v>0</v>
      </c>
      <c r="K28" s="34"/>
      <c r="L28" s="55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pans="1:31" s="2" customFormat="1" ht="14.45" customHeight="1">
      <c r="A29" s="34"/>
      <c r="B29" s="37"/>
      <c r="C29" s="34"/>
      <c r="D29" s="132" t="s">
        <v>86</v>
      </c>
      <c r="E29" s="34"/>
      <c r="F29" s="34"/>
      <c r="G29" s="34"/>
      <c r="H29" s="34"/>
      <c r="I29" s="34"/>
      <c r="J29" s="131">
        <f>J105</f>
        <v>0</v>
      </c>
      <c r="K29" s="34"/>
      <c r="L29" s="55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spans="1:31" s="2" customFormat="1" ht="25.35" customHeight="1">
      <c r="A30" s="34"/>
      <c r="B30" s="37"/>
      <c r="C30" s="34"/>
      <c r="D30" s="133" t="s">
        <v>36</v>
      </c>
      <c r="E30" s="34"/>
      <c r="F30" s="34"/>
      <c r="G30" s="34"/>
      <c r="H30" s="34"/>
      <c r="I30" s="34"/>
      <c r="J30" s="134">
        <f>ROUND(J28 + J29, 2)</f>
        <v>0</v>
      </c>
      <c r="K30" s="34"/>
      <c r="L30" s="55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pans="1:31" s="2" customFormat="1" ht="6.95" customHeight="1">
      <c r="A31" s="34"/>
      <c r="B31" s="37"/>
      <c r="C31" s="34"/>
      <c r="D31" s="130"/>
      <c r="E31" s="130"/>
      <c r="F31" s="130"/>
      <c r="G31" s="130"/>
      <c r="H31" s="130"/>
      <c r="I31" s="130"/>
      <c r="J31" s="130"/>
      <c r="K31" s="130"/>
      <c r="L31" s="55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pans="1:31" s="2" customFormat="1" ht="14.45" customHeight="1">
      <c r="A32" s="34"/>
      <c r="B32" s="37"/>
      <c r="C32" s="34"/>
      <c r="D32" s="34"/>
      <c r="E32" s="34"/>
      <c r="F32" s="135" t="s">
        <v>38</v>
      </c>
      <c r="G32" s="34"/>
      <c r="H32" s="34"/>
      <c r="I32" s="135" t="s">
        <v>37</v>
      </c>
      <c r="J32" s="135" t="s">
        <v>39</v>
      </c>
      <c r="K32" s="34"/>
      <c r="L32" s="55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pans="1:31" s="2" customFormat="1" ht="14.45" customHeight="1">
      <c r="A33" s="34"/>
      <c r="B33" s="37"/>
      <c r="C33" s="34"/>
      <c r="D33" s="136" t="s">
        <v>40</v>
      </c>
      <c r="E33" s="137" t="s">
        <v>41</v>
      </c>
      <c r="F33" s="138">
        <f>ROUND((SUM(BE105:BE112) + SUM(BE130:BE225)),  2)</f>
        <v>0</v>
      </c>
      <c r="G33" s="139"/>
      <c r="H33" s="139"/>
      <c r="I33" s="140">
        <v>0.2</v>
      </c>
      <c r="J33" s="138">
        <f>ROUND(((SUM(BE105:BE112) + SUM(BE130:BE225))*I33),  2)</f>
        <v>0</v>
      </c>
      <c r="K33" s="34"/>
      <c r="L33" s="55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pans="1:31" s="2" customFormat="1" ht="14.45" customHeight="1">
      <c r="A34" s="34"/>
      <c r="B34" s="37"/>
      <c r="C34" s="34"/>
      <c r="D34" s="34"/>
      <c r="E34" s="137" t="s">
        <v>42</v>
      </c>
      <c r="F34" s="138">
        <f>ROUND((SUM(BF105:BF112) + SUM(BF130:BF225)),  2)</f>
        <v>0</v>
      </c>
      <c r="G34" s="139"/>
      <c r="H34" s="139"/>
      <c r="I34" s="140">
        <v>0.2</v>
      </c>
      <c r="J34" s="138">
        <f>ROUND(((SUM(BF105:BF112) + SUM(BF130:BF225))*I34),  2)</f>
        <v>0</v>
      </c>
      <c r="K34" s="34"/>
      <c r="L34" s="55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spans="1:31" s="2" customFormat="1" ht="14.45" hidden="1" customHeight="1">
      <c r="A35" s="34"/>
      <c r="B35" s="37"/>
      <c r="C35" s="34"/>
      <c r="D35" s="34"/>
      <c r="E35" s="124" t="s">
        <v>43</v>
      </c>
      <c r="F35" s="141">
        <f>ROUND((SUM(BG105:BG112) + SUM(BG130:BG225)),  2)</f>
        <v>0</v>
      </c>
      <c r="G35" s="34"/>
      <c r="H35" s="34"/>
      <c r="I35" s="142">
        <v>0.2</v>
      </c>
      <c r="J35" s="141">
        <f>0</f>
        <v>0</v>
      </c>
      <c r="K35" s="34"/>
      <c r="L35" s="55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pans="1:31" s="2" customFormat="1" ht="14.45" hidden="1" customHeight="1">
      <c r="A36" s="34"/>
      <c r="B36" s="37"/>
      <c r="C36" s="34"/>
      <c r="D36" s="34"/>
      <c r="E36" s="124" t="s">
        <v>44</v>
      </c>
      <c r="F36" s="141">
        <f>ROUND((SUM(BH105:BH112) + SUM(BH130:BH225)),  2)</f>
        <v>0</v>
      </c>
      <c r="G36" s="34"/>
      <c r="H36" s="34"/>
      <c r="I36" s="142">
        <v>0.2</v>
      </c>
      <c r="J36" s="141">
        <f>0</f>
        <v>0</v>
      </c>
      <c r="K36" s="34"/>
      <c r="L36" s="55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spans="1:31" s="2" customFormat="1" ht="14.45" hidden="1" customHeight="1">
      <c r="A37" s="34"/>
      <c r="B37" s="37"/>
      <c r="C37" s="34"/>
      <c r="D37" s="34"/>
      <c r="E37" s="137" t="s">
        <v>45</v>
      </c>
      <c r="F37" s="138">
        <f>ROUND((SUM(BI105:BI112) + SUM(BI130:BI225)),  2)</f>
        <v>0</v>
      </c>
      <c r="G37" s="139"/>
      <c r="H37" s="139"/>
      <c r="I37" s="140">
        <v>0</v>
      </c>
      <c r="J37" s="138">
        <f>0</f>
        <v>0</v>
      </c>
      <c r="K37" s="34"/>
      <c r="L37" s="55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pans="1:31" s="2" customFormat="1" ht="6.95" customHeight="1">
      <c r="A38" s="34"/>
      <c r="B38" s="37"/>
      <c r="C38" s="34"/>
      <c r="D38" s="34"/>
      <c r="E38" s="34"/>
      <c r="F38" s="34"/>
      <c r="G38" s="34"/>
      <c r="H38" s="34"/>
      <c r="I38" s="34"/>
      <c r="J38" s="34"/>
      <c r="K38" s="34"/>
      <c r="L38" s="55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spans="1:31" s="2" customFormat="1" ht="25.35" customHeight="1">
      <c r="A39" s="34"/>
      <c r="B39" s="37"/>
      <c r="C39" s="143"/>
      <c r="D39" s="144" t="s">
        <v>46</v>
      </c>
      <c r="E39" s="145"/>
      <c r="F39" s="145"/>
      <c r="G39" s="146" t="s">
        <v>47</v>
      </c>
      <c r="H39" s="147" t="s">
        <v>48</v>
      </c>
      <c r="I39" s="145"/>
      <c r="J39" s="148">
        <f>SUM(J30:J37)</f>
        <v>0</v>
      </c>
      <c r="K39" s="149"/>
      <c r="L39" s="55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pans="1:31" s="2" customFormat="1" ht="14.45" customHeight="1">
      <c r="A40" s="34"/>
      <c r="B40" s="37"/>
      <c r="C40" s="34"/>
      <c r="D40" s="34"/>
      <c r="E40" s="34"/>
      <c r="F40" s="34"/>
      <c r="G40" s="34"/>
      <c r="H40" s="34"/>
      <c r="I40" s="34"/>
      <c r="J40" s="34"/>
      <c r="K40" s="34"/>
      <c r="L40" s="55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pans="1:31" s="1" customFormat="1" ht="14.45" customHeight="1">
      <c r="B41" s="19"/>
      <c r="L41" s="19"/>
    </row>
    <row r="42" spans="1:31" s="1" customFormat="1" ht="14.45" customHeight="1">
      <c r="B42" s="19"/>
      <c r="L42" s="19"/>
    </row>
    <row r="43" spans="1:31" s="1" customFormat="1" ht="14.45" customHeight="1">
      <c r="B43" s="19"/>
      <c r="L43" s="19"/>
    </row>
    <row r="44" spans="1:31" s="1" customFormat="1" ht="14.45" customHeight="1">
      <c r="B44" s="19"/>
      <c r="L44" s="19"/>
    </row>
    <row r="45" spans="1:31" s="1" customFormat="1" ht="14.45" customHeight="1">
      <c r="B45" s="19"/>
      <c r="L45" s="19"/>
    </row>
    <row r="46" spans="1:31" s="1" customFormat="1" ht="14.45" customHeight="1">
      <c r="B46" s="19"/>
      <c r="L46" s="19"/>
    </row>
    <row r="47" spans="1:31" s="1" customFormat="1" ht="14.45" customHeight="1">
      <c r="B47" s="19"/>
      <c r="L47" s="19"/>
    </row>
    <row r="48" spans="1:31" s="1" customFormat="1" ht="14.45" customHeight="1">
      <c r="B48" s="19"/>
      <c r="L48" s="19"/>
    </row>
    <row r="49" spans="1:31" s="1" customFormat="1" ht="14.45" customHeight="1">
      <c r="B49" s="19"/>
      <c r="L49" s="19"/>
    </row>
    <row r="50" spans="1:31" s="2" customFormat="1" ht="14.45" customHeight="1">
      <c r="B50" s="55"/>
      <c r="D50" s="150" t="s">
        <v>49</v>
      </c>
      <c r="E50" s="151"/>
      <c r="F50" s="151"/>
      <c r="G50" s="150" t="s">
        <v>50</v>
      </c>
      <c r="H50" s="151"/>
      <c r="I50" s="151"/>
      <c r="J50" s="151"/>
      <c r="K50" s="151"/>
      <c r="L50" s="55"/>
    </row>
    <row r="51" spans="1:31" ht="11.25">
      <c r="B51" s="19"/>
      <c r="L51" s="19"/>
    </row>
    <row r="52" spans="1:31" ht="11.25">
      <c r="B52" s="19"/>
      <c r="L52" s="19"/>
    </row>
    <row r="53" spans="1:31" ht="11.25">
      <c r="B53" s="19"/>
      <c r="L53" s="19"/>
    </row>
    <row r="54" spans="1:31" ht="11.25">
      <c r="B54" s="19"/>
      <c r="L54" s="19"/>
    </row>
    <row r="55" spans="1:31" ht="11.25">
      <c r="B55" s="19"/>
      <c r="L55" s="19"/>
    </row>
    <row r="56" spans="1:31" ht="11.25">
      <c r="B56" s="19"/>
      <c r="L56" s="19"/>
    </row>
    <row r="57" spans="1:31" ht="11.25">
      <c r="B57" s="19"/>
      <c r="L57" s="19"/>
    </row>
    <row r="58" spans="1:31" ht="11.25">
      <c r="B58" s="19"/>
      <c r="L58" s="19"/>
    </row>
    <row r="59" spans="1:31" ht="11.25">
      <c r="B59" s="19"/>
      <c r="L59" s="19"/>
    </row>
    <row r="60" spans="1:31" ht="11.25">
      <c r="B60" s="19"/>
      <c r="L60" s="19"/>
    </row>
    <row r="61" spans="1:31" s="2" customFormat="1" ht="12.75">
      <c r="A61" s="34"/>
      <c r="B61" s="37"/>
      <c r="C61" s="34"/>
      <c r="D61" s="152" t="s">
        <v>51</v>
      </c>
      <c r="E61" s="153"/>
      <c r="F61" s="154" t="s">
        <v>52</v>
      </c>
      <c r="G61" s="152" t="s">
        <v>51</v>
      </c>
      <c r="H61" s="153"/>
      <c r="I61" s="153"/>
      <c r="J61" s="155" t="s">
        <v>52</v>
      </c>
      <c r="K61" s="153"/>
      <c r="L61" s="55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 spans="1:31" ht="11.25">
      <c r="B62" s="19"/>
      <c r="L62" s="19"/>
    </row>
    <row r="63" spans="1:31" ht="11.25">
      <c r="B63" s="19"/>
      <c r="L63" s="19"/>
    </row>
    <row r="64" spans="1:31" ht="11.25">
      <c r="B64" s="19"/>
      <c r="L64" s="19"/>
    </row>
    <row r="65" spans="1:31" s="2" customFormat="1" ht="12.75">
      <c r="A65" s="34"/>
      <c r="B65" s="37"/>
      <c r="C65" s="34"/>
      <c r="D65" s="150" t="s">
        <v>53</v>
      </c>
      <c r="E65" s="156"/>
      <c r="F65" s="156"/>
      <c r="G65" s="150" t="s">
        <v>54</v>
      </c>
      <c r="H65" s="156"/>
      <c r="I65" s="156"/>
      <c r="J65" s="156"/>
      <c r="K65" s="156"/>
      <c r="L65" s="55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 spans="1:31" ht="11.25">
      <c r="B66" s="19"/>
      <c r="L66" s="19"/>
    </row>
    <row r="67" spans="1:31" ht="11.25">
      <c r="B67" s="19"/>
      <c r="L67" s="19"/>
    </row>
    <row r="68" spans="1:31" ht="11.25">
      <c r="B68" s="19"/>
      <c r="L68" s="19"/>
    </row>
    <row r="69" spans="1:31" ht="11.25">
      <c r="B69" s="19"/>
      <c r="L69" s="19"/>
    </row>
    <row r="70" spans="1:31" ht="11.25">
      <c r="B70" s="19"/>
      <c r="L70" s="19"/>
    </row>
    <row r="71" spans="1:31" ht="11.25">
      <c r="B71" s="19"/>
      <c r="L71" s="19"/>
    </row>
    <row r="72" spans="1:31" ht="11.25">
      <c r="B72" s="19"/>
      <c r="L72" s="19"/>
    </row>
    <row r="73" spans="1:31" ht="11.25">
      <c r="B73" s="19"/>
      <c r="L73" s="19"/>
    </row>
    <row r="74" spans="1:31" ht="11.25">
      <c r="B74" s="19"/>
      <c r="L74" s="19"/>
    </row>
    <row r="75" spans="1:31" ht="11.25">
      <c r="B75" s="19"/>
      <c r="L75" s="19"/>
    </row>
    <row r="76" spans="1:31" s="2" customFormat="1" ht="12.75">
      <c r="A76" s="34"/>
      <c r="B76" s="37"/>
      <c r="C76" s="34"/>
      <c r="D76" s="152" t="s">
        <v>51</v>
      </c>
      <c r="E76" s="153"/>
      <c r="F76" s="154" t="s">
        <v>52</v>
      </c>
      <c r="G76" s="152" t="s">
        <v>51</v>
      </c>
      <c r="H76" s="153"/>
      <c r="I76" s="153"/>
      <c r="J76" s="155" t="s">
        <v>52</v>
      </c>
      <c r="K76" s="153"/>
      <c r="L76" s="55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pans="1:31" s="2" customFormat="1" ht="14.45" customHeight="1">
      <c r="A77" s="34"/>
      <c r="B77" s="157"/>
      <c r="C77" s="158"/>
      <c r="D77" s="158"/>
      <c r="E77" s="158"/>
      <c r="F77" s="158"/>
      <c r="G77" s="158"/>
      <c r="H77" s="158"/>
      <c r="I77" s="158"/>
      <c r="J77" s="158"/>
      <c r="K77" s="158"/>
      <c r="L77" s="55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pans="1:47" s="2" customFormat="1" ht="6.95" customHeight="1">
      <c r="A81" s="34"/>
      <c r="B81" s="159"/>
      <c r="C81" s="160"/>
      <c r="D81" s="160"/>
      <c r="E81" s="160"/>
      <c r="F81" s="160"/>
      <c r="G81" s="160"/>
      <c r="H81" s="160"/>
      <c r="I81" s="160"/>
      <c r="J81" s="160"/>
      <c r="K81" s="160"/>
      <c r="L81" s="55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pans="1:47" s="2" customFormat="1" ht="24.95" customHeight="1">
      <c r="A82" s="34"/>
      <c r="B82" s="35"/>
      <c r="C82" s="22" t="s">
        <v>94</v>
      </c>
      <c r="D82" s="36"/>
      <c r="E82" s="36"/>
      <c r="F82" s="36"/>
      <c r="G82" s="36"/>
      <c r="H82" s="36"/>
      <c r="I82" s="36"/>
      <c r="J82" s="36"/>
      <c r="K82" s="36"/>
      <c r="L82" s="55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pans="1:47" s="2" customFormat="1" ht="6.95" customHeight="1">
      <c r="A83" s="34"/>
      <c r="B83" s="35"/>
      <c r="C83" s="36"/>
      <c r="D83" s="36"/>
      <c r="E83" s="36"/>
      <c r="F83" s="36"/>
      <c r="G83" s="36"/>
      <c r="H83" s="36"/>
      <c r="I83" s="36"/>
      <c r="J83" s="36"/>
      <c r="K83" s="36"/>
      <c r="L83" s="55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pans="1:47" s="2" customFormat="1" ht="12" customHeight="1">
      <c r="A84" s="34"/>
      <c r="B84" s="35"/>
      <c r="C84" s="28" t="s">
        <v>15</v>
      </c>
      <c r="D84" s="36"/>
      <c r="E84" s="36"/>
      <c r="F84" s="36"/>
      <c r="G84" s="36"/>
      <c r="H84" s="36"/>
      <c r="I84" s="36"/>
      <c r="J84" s="36"/>
      <c r="K84" s="36"/>
      <c r="L84" s="55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pans="1:47" s="2" customFormat="1" ht="30" customHeight="1">
      <c r="A85" s="34"/>
      <c r="B85" s="35"/>
      <c r="C85" s="36"/>
      <c r="D85" s="36"/>
      <c r="E85" s="265" t="str">
        <f>E7</f>
        <v>Oprava podláh chodieb na II. NP ZŠ R. Kaufmana - I. etapa</v>
      </c>
      <c r="F85" s="320"/>
      <c r="G85" s="320"/>
      <c r="H85" s="320"/>
      <c r="I85" s="36"/>
      <c r="J85" s="36"/>
      <c r="K85" s="36"/>
      <c r="L85" s="55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pans="1:47" s="2" customFormat="1" ht="6.95" customHeight="1">
      <c r="A86" s="34"/>
      <c r="B86" s="35"/>
      <c r="C86" s="36"/>
      <c r="D86" s="36"/>
      <c r="E86" s="36"/>
      <c r="F86" s="36"/>
      <c r="G86" s="36"/>
      <c r="H86" s="36"/>
      <c r="I86" s="36"/>
      <c r="J86" s="36"/>
      <c r="K86" s="36"/>
      <c r="L86" s="55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</row>
    <row r="87" spans="1:47" s="2" customFormat="1" ht="12" customHeight="1">
      <c r="A87" s="34"/>
      <c r="B87" s="35"/>
      <c r="C87" s="28" t="s">
        <v>19</v>
      </c>
      <c r="D87" s="36"/>
      <c r="E87" s="36"/>
      <c r="F87" s="26" t="str">
        <f>F10</f>
        <v>Partizánske</v>
      </c>
      <c r="G87" s="36"/>
      <c r="H87" s="36"/>
      <c r="I87" s="28" t="s">
        <v>21</v>
      </c>
      <c r="J87" s="70" t="str">
        <f>IF(J10="","",J10)</f>
        <v>14. 1. 2022</v>
      </c>
      <c r="K87" s="36"/>
      <c r="L87" s="55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pans="1:47" s="2" customFormat="1" ht="6.95" customHeight="1">
      <c r="A88" s="34"/>
      <c r="B88" s="35"/>
      <c r="C88" s="36"/>
      <c r="D88" s="36"/>
      <c r="E88" s="36"/>
      <c r="F88" s="36"/>
      <c r="G88" s="36"/>
      <c r="H88" s="36"/>
      <c r="I88" s="36"/>
      <c r="J88" s="36"/>
      <c r="K88" s="36"/>
      <c r="L88" s="55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pans="1:47" s="2" customFormat="1" ht="15.2" customHeight="1">
      <c r="A89" s="34"/>
      <c r="B89" s="35"/>
      <c r="C89" s="28" t="s">
        <v>23</v>
      </c>
      <c r="D89" s="36"/>
      <c r="E89" s="36"/>
      <c r="F89" s="26" t="str">
        <f>E13</f>
        <v xml:space="preserve"> ZŠ R Kaufmana</v>
      </c>
      <c r="G89" s="36"/>
      <c r="H89" s="36"/>
      <c r="I89" s="28" t="s">
        <v>29</v>
      </c>
      <c r="J89" s="31" t="str">
        <f>E19</f>
        <v xml:space="preserve"> </v>
      </c>
      <c r="K89" s="36"/>
      <c r="L89" s="55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pans="1:47" s="2" customFormat="1" ht="15.2" customHeight="1">
      <c r="A90" s="34"/>
      <c r="B90" s="35"/>
      <c r="C90" s="28" t="s">
        <v>27</v>
      </c>
      <c r="D90" s="36"/>
      <c r="E90" s="36"/>
      <c r="F90" s="26" t="str">
        <f>IF(E16="","",E16)</f>
        <v>Vyplň údaj</v>
      </c>
      <c r="G90" s="36"/>
      <c r="H90" s="36"/>
      <c r="I90" s="28" t="s">
        <v>32</v>
      </c>
      <c r="J90" s="31" t="str">
        <f>E22</f>
        <v xml:space="preserve"> </v>
      </c>
      <c r="K90" s="36"/>
      <c r="L90" s="55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pans="1:47" s="2" customFormat="1" ht="10.35" customHeight="1">
      <c r="A91" s="34"/>
      <c r="B91" s="35"/>
      <c r="C91" s="36"/>
      <c r="D91" s="36"/>
      <c r="E91" s="36"/>
      <c r="F91" s="36"/>
      <c r="G91" s="36"/>
      <c r="H91" s="36"/>
      <c r="I91" s="36"/>
      <c r="J91" s="36"/>
      <c r="K91" s="36"/>
      <c r="L91" s="55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pans="1:47" s="2" customFormat="1" ht="29.25" customHeight="1">
      <c r="A92" s="34"/>
      <c r="B92" s="35"/>
      <c r="C92" s="161" t="s">
        <v>95</v>
      </c>
      <c r="D92" s="118"/>
      <c r="E92" s="118"/>
      <c r="F92" s="118"/>
      <c r="G92" s="118"/>
      <c r="H92" s="118"/>
      <c r="I92" s="118"/>
      <c r="J92" s="162" t="s">
        <v>96</v>
      </c>
      <c r="K92" s="118"/>
      <c r="L92" s="55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pans="1:47" s="2" customFormat="1" ht="10.35" customHeight="1">
      <c r="A93" s="34"/>
      <c r="B93" s="35"/>
      <c r="C93" s="36"/>
      <c r="D93" s="36"/>
      <c r="E93" s="36"/>
      <c r="F93" s="36"/>
      <c r="G93" s="36"/>
      <c r="H93" s="36"/>
      <c r="I93" s="36"/>
      <c r="J93" s="36"/>
      <c r="K93" s="36"/>
      <c r="L93" s="55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pans="1:47" s="2" customFormat="1" ht="22.9" customHeight="1">
      <c r="A94" s="34"/>
      <c r="B94" s="35"/>
      <c r="C94" s="163" t="s">
        <v>97</v>
      </c>
      <c r="D94" s="36"/>
      <c r="E94" s="36"/>
      <c r="F94" s="36"/>
      <c r="G94" s="36"/>
      <c r="H94" s="36"/>
      <c r="I94" s="36"/>
      <c r="J94" s="88">
        <f>J130</f>
        <v>0</v>
      </c>
      <c r="K94" s="36"/>
      <c r="L94" s="55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U94" s="16" t="s">
        <v>98</v>
      </c>
    </row>
    <row r="95" spans="1:47" s="9" customFormat="1" ht="24.95" customHeight="1">
      <c r="B95" s="164"/>
      <c r="C95" s="165"/>
      <c r="D95" s="166" t="s">
        <v>99</v>
      </c>
      <c r="E95" s="167"/>
      <c r="F95" s="167"/>
      <c r="G95" s="167"/>
      <c r="H95" s="167"/>
      <c r="I95" s="167"/>
      <c r="J95" s="168">
        <f>J131</f>
        <v>0</v>
      </c>
      <c r="K95" s="165"/>
      <c r="L95" s="169"/>
    </row>
    <row r="96" spans="1:47" s="10" customFormat="1" ht="19.899999999999999" customHeight="1">
      <c r="B96" s="170"/>
      <c r="C96" s="171"/>
      <c r="D96" s="172" t="s">
        <v>100</v>
      </c>
      <c r="E96" s="173"/>
      <c r="F96" s="173"/>
      <c r="G96" s="173"/>
      <c r="H96" s="173"/>
      <c r="I96" s="173"/>
      <c r="J96" s="174">
        <f>J132</f>
        <v>0</v>
      </c>
      <c r="K96" s="171"/>
      <c r="L96" s="175"/>
    </row>
    <row r="97" spans="1:65" s="10" customFormat="1" ht="19.899999999999999" customHeight="1">
      <c r="B97" s="170"/>
      <c r="C97" s="171"/>
      <c r="D97" s="172" t="s">
        <v>101</v>
      </c>
      <c r="E97" s="173"/>
      <c r="F97" s="173"/>
      <c r="G97" s="173"/>
      <c r="H97" s="173"/>
      <c r="I97" s="173"/>
      <c r="J97" s="174">
        <f>J154</f>
        <v>0</v>
      </c>
      <c r="K97" s="171"/>
      <c r="L97" s="175"/>
    </row>
    <row r="98" spans="1:65" s="10" customFormat="1" ht="19.899999999999999" customHeight="1">
      <c r="B98" s="170"/>
      <c r="C98" s="171"/>
      <c r="D98" s="172" t="s">
        <v>102</v>
      </c>
      <c r="E98" s="173"/>
      <c r="F98" s="173"/>
      <c r="G98" s="173"/>
      <c r="H98" s="173"/>
      <c r="I98" s="173"/>
      <c r="J98" s="174">
        <f>J171</f>
        <v>0</v>
      </c>
      <c r="K98" s="171"/>
      <c r="L98" s="175"/>
    </row>
    <row r="99" spans="1:65" s="9" customFormat="1" ht="24.95" customHeight="1">
      <c r="B99" s="164"/>
      <c r="C99" s="165"/>
      <c r="D99" s="166" t="s">
        <v>103</v>
      </c>
      <c r="E99" s="167"/>
      <c r="F99" s="167"/>
      <c r="G99" s="167"/>
      <c r="H99" s="167"/>
      <c r="I99" s="167"/>
      <c r="J99" s="168">
        <f>J173</f>
        <v>0</v>
      </c>
      <c r="K99" s="165"/>
      <c r="L99" s="169"/>
    </row>
    <row r="100" spans="1:65" s="9" customFormat="1" ht="24.95" customHeight="1">
      <c r="B100" s="164"/>
      <c r="C100" s="165"/>
      <c r="D100" s="166" t="s">
        <v>104</v>
      </c>
      <c r="E100" s="167"/>
      <c r="F100" s="167"/>
      <c r="G100" s="167"/>
      <c r="H100" s="167"/>
      <c r="I100" s="167"/>
      <c r="J100" s="168">
        <f>J182</f>
        <v>0</v>
      </c>
      <c r="K100" s="165"/>
      <c r="L100" s="169"/>
    </row>
    <row r="101" spans="1:65" s="10" customFormat="1" ht="19.899999999999999" customHeight="1">
      <c r="B101" s="170"/>
      <c r="C101" s="171"/>
      <c r="D101" s="172" t="s">
        <v>105</v>
      </c>
      <c r="E101" s="173"/>
      <c r="F101" s="173"/>
      <c r="G101" s="173"/>
      <c r="H101" s="173"/>
      <c r="I101" s="173"/>
      <c r="J101" s="174">
        <f>J183</f>
        <v>0</v>
      </c>
      <c r="K101" s="171"/>
      <c r="L101" s="175"/>
    </row>
    <row r="102" spans="1:65" s="10" customFormat="1" ht="19.899999999999999" customHeight="1">
      <c r="B102" s="170"/>
      <c r="C102" s="171"/>
      <c r="D102" s="172" t="s">
        <v>106</v>
      </c>
      <c r="E102" s="173"/>
      <c r="F102" s="173"/>
      <c r="G102" s="173"/>
      <c r="H102" s="173"/>
      <c r="I102" s="173"/>
      <c r="J102" s="174">
        <f>J187</f>
        <v>0</v>
      </c>
      <c r="K102" s="171"/>
      <c r="L102" s="175"/>
    </row>
    <row r="103" spans="1:65" s="2" customFormat="1" ht="21.75" customHeight="1">
      <c r="A103" s="34"/>
      <c r="B103" s="35"/>
      <c r="C103" s="36"/>
      <c r="D103" s="36"/>
      <c r="E103" s="36"/>
      <c r="F103" s="36"/>
      <c r="G103" s="36"/>
      <c r="H103" s="36"/>
      <c r="I103" s="36"/>
      <c r="J103" s="36"/>
      <c r="K103" s="36"/>
      <c r="L103" s="55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</row>
    <row r="104" spans="1:65" s="2" customFormat="1" ht="6.95" customHeight="1">
      <c r="A104" s="34"/>
      <c r="B104" s="35"/>
      <c r="C104" s="36"/>
      <c r="D104" s="36"/>
      <c r="E104" s="36"/>
      <c r="F104" s="36"/>
      <c r="G104" s="36"/>
      <c r="H104" s="36"/>
      <c r="I104" s="36"/>
      <c r="J104" s="36"/>
      <c r="K104" s="36"/>
      <c r="L104" s="55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</row>
    <row r="105" spans="1:65" s="2" customFormat="1" ht="29.25" customHeight="1">
      <c r="A105" s="34"/>
      <c r="B105" s="35"/>
      <c r="C105" s="163" t="s">
        <v>107</v>
      </c>
      <c r="D105" s="36"/>
      <c r="E105" s="36"/>
      <c r="F105" s="36"/>
      <c r="G105" s="36"/>
      <c r="H105" s="36"/>
      <c r="I105" s="36"/>
      <c r="J105" s="176">
        <f>ROUND(J106 + J107 + J108 + J109 + J110 + J111,2)</f>
        <v>0</v>
      </c>
      <c r="K105" s="36"/>
      <c r="L105" s="55"/>
      <c r="N105" s="177" t="s">
        <v>40</v>
      </c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</row>
    <row r="106" spans="1:65" s="2" customFormat="1" ht="18" customHeight="1">
      <c r="A106" s="34"/>
      <c r="B106" s="35"/>
      <c r="C106" s="36"/>
      <c r="D106" s="287" t="s">
        <v>108</v>
      </c>
      <c r="E106" s="286"/>
      <c r="F106" s="286"/>
      <c r="G106" s="36"/>
      <c r="H106" s="36"/>
      <c r="I106" s="36"/>
      <c r="J106" s="109">
        <v>0</v>
      </c>
      <c r="K106" s="36"/>
      <c r="L106" s="178"/>
      <c r="M106" s="179"/>
      <c r="N106" s="180" t="s">
        <v>42</v>
      </c>
      <c r="O106" s="179"/>
      <c r="P106" s="179"/>
      <c r="Q106" s="179"/>
      <c r="R106" s="179"/>
      <c r="S106" s="181"/>
      <c r="T106" s="181"/>
      <c r="U106" s="181"/>
      <c r="V106" s="181"/>
      <c r="W106" s="181"/>
      <c r="X106" s="181"/>
      <c r="Y106" s="181"/>
      <c r="Z106" s="181"/>
      <c r="AA106" s="181"/>
      <c r="AB106" s="181"/>
      <c r="AC106" s="181"/>
      <c r="AD106" s="181"/>
      <c r="AE106" s="181"/>
      <c r="AF106" s="179"/>
      <c r="AG106" s="179"/>
      <c r="AH106" s="179"/>
      <c r="AI106" s="179"/>
      <c r="AJ106" s="179"/>
      <c r="AK106" s="179"/>
      <c r="AL106" s="179"/>
      <c r="AM106" s="179"/>
      <c r="AN106" s="179"/>
      <c r="AO106" s="179"/>
      <c r="AP106" s="179"/>
      <c r="AQ106" s="179"/>
      <c r="AR106" s="179"/>
      <c r="AS106" s="179"/>
      <c r="AT106" s="179"/>
      <c r="AU106" s="179"/>
      <c r="AV106" s="179"/>
      <c r="AW106" s="179"/>
      <c r="AX106" s="179"/>
      <c r="AY106" s="182" t="s">
        <v>109</v>
      </c>
      <c r="AZ106" s="179"/>
      <c r="BA106" s="179"/>
      <c r="BB106" s="179"/>
      <c r="BC106" s="179"/>
      <c r="BD106" s="179"/>
      <c r="BE106" s="183">
        <f t="shared" ref="BE106:BE111" si="0">IF(N106="základná",J106,0)</f>
        <v>0</v>
      </c>
      <c r="BF106" s="183">
        <f t="shared" ref="BF106:BF111" si="1">IF(N106="znížená",J106,0)</f>
        <v>0</v>
      </c>
      <c r="BG106" s="183">
        <f t="shared" ref="BG106:BG111" si="2">IF(N106="zákl. prenesená",J106,0)</f>
        <v>0</v>
      </c>
      <c r="BH106" s="183">
        <f t="shared" ref="BH106:BH111" si="3">IF(N106="zníž. prenesená",J106,0)</f>
        <v>0</v>
      </c>
      <c r="BI106" s="183">
        <f t="shared" ref="BI106:BI111" si="4">IF(N106="nulová",J106,0)</f>
        <v>0</v>
      </c>
      <c r="BJ106" s="182" t="s">
        <v>110</v>
      </c>
      <c r="BK106" s="179"/>
      <c r="BL106" s="179"/>
      <c r="BM106" s="179"/>
    </row>
    <row r="107" spans="1:65" s="2" customFormat="1" ht="18" customHeight="1">
      <c r="A107" s="34"/>
      <c r="B107" s="35"/>
      <c r="C107" s="36"/>
      <c r="D107" s="287" t="s">
        <v>111</v>
      </c>
      <c r="E107" s="286"/>
      <c r="F107" s="286"/>
      <c r="G107" s="36"/>
      <c r="H107" s="36"/>
      <c r="I107" s="36"/>
      <c r="J107" s="109">
        <v>0</v>
      </c>
      <c r="K107" s="36"/>
      <c r="L107" s="178"/>
      <c r="M107" s="179"/>
      <c r="N107" s="180" t="s">
        <v>42</v>
      </c>
      <c r="O107" s="179"/>
      <c r="P107" s="179"/>
      <c r="Q107" s="179"/>
      <c r="R107" s="179"/>
      <c r="S107" s="181"/>
      <c r="T107" s="181"/>
      <c r="U107" s="181"/>
      <c r="V107" s="181"/>
      <c r="W107" s="181"/>
      <c r="X107" s="181"/>
      <c r="Y107" s="181"/>
      <c r="Z107" s="181"/>
      <c r="AA107" s="181"/>
      <c r="AB107" s="181"/>
      <c r="AC107" s="181"/>
      <c r="AD107" s="181"/>
      <c r="AE107" s="181"/>
      <c r="AF107" s="179"/>
      <c r="AG107" s="179"/>
      <c r="AH107" s="179"/>
      <c r="AI107" s="179"/>
      <c r="AJ107" s="179"/>
      <c r="AK107" s="179"/>
      <c r="AL107" s="179"/>
      <c r="AM107" s="179"/>
      <c r="AN107" s="179"/>
      <c r="AO107" s="179"/>
      <c r="AP107" s="179"/>
      <c r="AQ107" s="179"/>
      <c r="AR107" s="179"/>
      <c r="AS107" s="179"/>
      <c r="AT107" s="179"/>
      <c r="AU107" s="179"/>
      <c r="AV107" s="179"/>
      <c r="AW107" s="179"/>
      <c r="AX107" s="179"/>
      <c r="AY107" s="182" t="s">
        <v>109</v>
      </c>
      <c r="AZ107" s="179"/>
      <c r="BA107" s="179"/>
      <c r="BB107" s="179"/>
      <c r="BC107" s="179"/>
      <c r="BD107" s="179"/>
      <c r="BE107" s="183">
        <f t="shared" si="0"/>
        <v>0</v>
      </c>
      <c r="BF107" s="183">
        <f t="shared" si="1"/>
        <v>0</v>
      </c>
      <c r="BG107" s="183">
        <f t="shared" si="2"/>
        <v>0</v>
      </c>
      <c r="BH107" s="183">
        <f t="shared" si="3"/>
        <v>0</v>
      </c>
      <c r="BI107" s="183">
        <f t="shared" si="4"/>
        <v>0</v>
      </c>
      <c r="BJ107" s="182" t="s">
        <v>110</v>
      </c>
      <c r="BK107" s="179"/>
      <c r="BL107" s="179"/>
      <c r="BM107" s="179"/>
    </row>
    <row r="108" spans="1:65" s="2" customFormat="1" ht="18" customHeight="1">
      <c r="A108" s="34"/>
      <c r="B108" s="35"/>
      <c r="C108" s="36"/>
      <c r="D108" s="287" t="s">
        <v>112</v>
      </c>
      <c r="E108" s="286"/>
      <c r="F108" s="286"/>
      <c r="G108" s="36"/>
      <c r="H108" s="36"/>
      <c r="I108" s="36"/>
      <c r="J108" s="109">
        <v>0</v>
      </c>
      <c r="K108" s="36"/>
      <c r="L108" s="178"/>
      <c r="M108" s="179"/>
      <c r="N108" s="180" t="s">
        <v>42</v>
      </c>
      <c r="O108" s="179"/>
      <c r="P108" s="179"/>
      <c r="Q108" s="179"/>
      <c r="R108" s="179"/>
      <c r="S108" s="181"/>
      <c r="T108" s="181"/>
      <c r="U108" s="181"/>
      <c r="V108" s="181"/>
      <c r="W108" s="181"/>
      <c r="X108" s="181"/>
      <c r="Y108" s="181"/>
      <c r="Z108" s="181"/>
      <c r="AA108" s="181"/>
      <c r="AB108" s="181"/>
      <c r="AC108" s="181"/>
      <c r="AD108" s="181"/>
      <c r="AE108" s="181"/>
      <c r="AF108" s="179"/>
      <c r="AG108" s="179"/>
      <c r="AH108" s="179"/>
      <c r="AI108" s="179"/>
      <c r="AJ108" s="179"/>
      <c r="AK108" s="179"/>
      <c r="AL108" s="179"/>
      <c r="AM108" s="179"/>
      <c r="AN108" s="179"/>
      <c r="AO108" s="179"/>
      <c r="AP108" s="179"/>
      <c r="AQ108" s="179"/>
      <c r="AR108" s="179"/>
      <c r="AS108" s="179"/>
      <c r="AT108" s="179"/>
      <c r="AU108" s="179"/>
      <c r="AV108" s="179"/>
      <c r="AW108" s="179"/>
      <c r="AX108" s="179"/>
      <c r="AY108" s="182" t="s">
        <v>109</v>
      </c>
      <c r="AZ108" s="179"/>
      <c r="BA108" s="179"/>
      <c r="BB108" s="179"/>
      <c r="BC108" s="179"/>
      <c r="BD108" s="179"/>
      <c r="BE108" s="183">
        <f t="shared" si="0"/>
        <v>0</v>
      </c>
      <c r="BF108" s="183">
        <f t="shared" si="1"/>
        <v>0</v>
      </c>
      <c r="BG108" s="183">
        <f t="shared" si="2"/>
        <v>0</v>
      </c>
      <c r="BH108" s="183">
        <f t="shared" si="3"/>
        <v>0</v>
      </c>
      <c r="BI108" s="183">
        <f t="shared" si="4"/>
        <v>0</v>
      </c>
      <c r="BJ108" s="182" t="s">
        <v>110</v>
      </c>
      <c r="BK108" s="179"/>
      <c r="BL108" s="179"/>
      <c r="BM108" s="179"/>
    </row>
    <row r="109" spans="1:65" s="2" customFormat="1" ht="18" customHeight="1">
      <c r="A109" s="34"/>
      <c r="B109" s="35"/>
      <c r="C109" s="36"/>
      <c r="D109" s="287" t="s">
        <v>113</v>
      </c>
      <c r="E109" s="286"/>
      <c r="F109" s="286"/>
      <c r="G109" s="36"/>
      <c r="H109" s="36"/>
      <c r="I109" s="36"/>
      <c r="J109" s="109">
        <v>0</v>
      </c>
      <c r="K109" s="36"/>
      <c r="L109" s="178"/>
      <c r="M109" s="179"/>
      <c r="N109" s="180" t="s">
        <v>42</v>
      </c>
      <c r="O109" s="179"/>
      <c r="P109" s="179"/>
      <c r="Q109" s="179"/>
      <c r="R109" s="179"/>
      <c r="S109" s="181"/>
      <c r="T109" s="181"/>
      <c r="U109" s="181"/>
      <c r="V109" s="181"/>
      <c r="W109" s="181"/>
      <c r="X109" s="181"/>
      <c r="Y109" s="181"/>
      <c r="Z109" s="181"/>
      <c r="AA109" s="181"/>
      <c r="AB109" s="181"/>
      <c r="AC109" s="181"/>
      <c r="AD109" s="181"/>
      <c r="AE109" s="181"/>
      <c r="AF109" s="179"/>
      <c r="AG109" s="179"/>
      <c r="AH109" s="179"/>
      <c r="AI109" s="179"/>
      <c r="AJ109" s="179"/>
      <c r="AK109" s="179"/>
      <c r="AL109" s="179"/>
      <c r="AM109" s="179"/>
      <c r="AN109" s="179"/>
      <c r="AO109" s="179"/>
      <c r="AP109" s="179"/>
      <c r="AQ109" s="179"/>
      <c r="AR109" s="179"/>
      <c r="AS109" s="179"/>
      <c r="AT109" s="179"/>
      <c r="AU109" s="179"/>
      <c r="AV109" s="179"/>
      <c r="AW109" s="179"/>
      <c r="AX109" s="179"/>
      <c r="AY109" s="182" t="s">
        <v>109</v>
      </c>
      <c r="AZ109" s="179"/>
      <c r="BA109" s="179"/>
      <c r="BB109" s="179"/>
      <c r="BC109" s="179"/>
      <c r="BD109" s="179"/>
      <c r="BE109" s="183">
        <f t="shared" si="0"/>
        <v>0</v>
      </c>
      <c r="BF109" s="183">
        <f t="shared" si="1"/>
        <v>0</v>
      </c>
      <c r="BG109" s="183">
        <f t="shared" si="2"/>
        <v>0</v>
      </c>
      <c r="BH109" s="183">
        <f t="shared" si="3"/>
        <v>0</v>
      </c>
      <c r="BI109" s="183">
        <f t="shared" si="4"/>
        <v>0</v>
      </c>
      <c r="BJ109" s="182" t="s">
        <v>110</v>
      </c>
      <c r="BK109" s="179"/>
      <c r="BL109" s="179"/>
      <c r="BM109" s="179"/>
    </row>
    <row r="110" spans="1:65" s="2" customFormat="1" ht="18" customHeight="1">
      <c r="A110" s="34"/>
      <c r="B110" s="35"/>
      <c r="C110" s="36"/>
      <c r="D110" s="287" t="s">
        <v>114</v>
      </c>
      <c r="E110" s="286"/>
      <c r="F110" s="286"/>
      <c r="G110" s="36"/>
      <c r="H110" s="36"/>
      <c r="I110" s="36"/>
      <c r="J110" s="109">
        <v>0</v>
      </c>
      <c r="K110" s="36"/>
      <c r="L110" s="178"/>
      <c r="M110" s="179"/>
      <c r="N110" s="180" t="s">
        <v>42</v>
      </c>
      <c r="O110" s="179"/>
      <c r="P110" s="179"/>
      <c r="Q110" s="179"/>
      <c r="R110" s="179"/>
      <c r="S110" s="181"/>
      <c r="T110" s="181"/>
      <c r="U110" s="181"/>
      <c r="V110" s="181"/>
      <c r="W110" s="181"/>
      <c r="X110" s="181"/>
      <c r="Y110" s="181"/>
      <c r="Z110" s="181"/>
      <c r="AA110" s="181"/>
      <c r="AB110" s="181"/>
      <c r="AC110" s="181"/>
      <c r="AD110" s="181"/>
      <c r="AE110" s="181"/>
      <c r="AF110" s="179"/>
      <c r="AG110" s="179"/>
      <c r="AH110" s="179"/>
      <c r="AI110" s="179"/>
      <c r="AJ110" s="179"/>
      <c r="AK110" s="179"/>
      <c r="AL110" s="179"/>
      <c r="AM110" s="179"/>
      <c r="AN110" s="179"/>
      <c r="AO110" s="179"/>
      <c r="AP110" s="179"/>
      <c r="AQ110" s="179"/>
      <c r="AR110" s="179"/>
      <c r="AS110" s="179"/>
      <c r="AT110" s="179"/>
      <c r="AU110" s="179"/>
      <c r="AV110" s="179"/>
      <c r="AW110" s="179"/>
      <c r="AX110" s="179"/>
      <c r="AY110" s="182" t="s">
        <v>109</v>
      </c>
      <c r="AZ110" s="179"/>
      <c r="BA110" s="179"/>
      <c r="BB110" s="179"/>
      <c r="BC110" s="179"/>
      <c r="BD110" s="179"/>
      <c r="BE110" s="183">
        <f t="shared" si="0"/>
        <v>0</v>
      </c>
      <c r="BF110" s="183">
        <f t="shared" si="1"/>
        <v>0</v>
      </c>
      <c r="BG110" s="183">
        <f t="shared" si="2"/>
        <v>0</v>
      </c>
      <c r="BH110" s="183">
        <f t="shared" si="3"/>
        <v>0</v>
      </c>
      <c r="BI110" s="183">
        <f t="shared" si="4"/>
        <v>0</v>
      </c>
      <c r="BJ110" s="182" t="s">
        <v>110</v>
      </c>
      <c r="BK110" s="179"/>
      <c r="BL110" s="179"/>
      <c r="BM110" s="179"/>
    </row>
    <row r="111" spans="1:65" s="2" customFormat="1" ht="18" customHeight="1">
      <c r="A111" s="34"/>
      <c r="B111" s="35"/>
      <c r="C111" s="36"/>
      <c r="D111" s="108" t="s">
        <v>115</v>
      </c>
      <c r="E111" s="36"/>
      <c r="F111" s="36"/>
      <c r="G111" s="36"/>
      <c r="H111" s="36"/>
      <c r="I111" s="36"/>
      <c r="J111" s="109">
        <f>ROUND(J28*T111,2)</f>
        <v>0</v>
      </c>
      <c r="K111" s="36"/>
      <c r="L111" s="178"/>
      <c r="M111" s="179"/>
      <c r="N111" s="180" t="s">
        <v>42</v>
      </c>
      <c r="O111" s="179"/>
      <c r="P111" s="179"/>
      <c r="Q111" s="179"/>
      <c r="R111" s="179"/>
      <c r="S111" s="181"/>
      <c r="T111" s="181"/>
      <c r="U111" s="181"/>
      <c r="V111" s="181"/>
      <c r="W111" s="181"/>
      <c r="X111" s="181"/>
      <c r="Y111" s="181"/>
      <c r="Z111" s="181"/>
      <c r="AA111" s="181"/>
      <c r="AB111" s="181"/>
      <c r="AC111" s="181"/>
      <c r="AD111" s="181"/>
      <c r="AE111" s="181"/>
      <c r="AF111" s="179"/>
      <c r="AG111" s="179"/>
      <c r="AH111" s="179"/>
      <c r="AI111" s="179"/>
      <c r="AJ111" s="179"/>
      <c r="AK111" s="179"/>
      <c r="AL111" s="179"/>
      <c r="AM111" s="179"/>
      <c r="AN111" s="179"/>
      <c r="AO111" s="179"/>
      <c r="AP111" s="179"/>
      <c r="AQ111" s="179"/>
      <c r="AR111" s="179"/>
      <c r="AS111" s="179"/>
      <c r="AT111" s="179"/>
      <c r="AU111" s="179"/>
      <c r="AV111" s="179"/>
      <c r="AW111" s="179"/>
      <c r="AX111" s="179"/>
      <c r="AY111" s="182" t="s">
        <v>116</v>
      </c>
      <c r="AZ111" s="179"/>
      <c r="BA111" s="179"/>
      <c r="BB111" s="179"/>
      <c r="BC111" s="179"/>
      <c r="BD111" s="179"/>
      <c r="BE111" s="183">
        <f t="shared" si="0"/>
        <v>0</v>
      </c>
      <c r="BF111" s="183">
        <f t="shared" si="1"/>
        <v>0</v>
      </c>
      <c r="BG111" s="183">
        <f t="shared" si="2"/>
        <v>0</v>
      </c>
      <c r="BH111" s="183">
        <f t="shared" si="3"/>
        <v>0</v>
      </c>
      <c r="BI111" s="183">
        <f t="shared" si="4"/>
        <v>0</v>
      </c>
      <c r="BJ111" s="182" t="s">
        <v>110</v>
      </c>
      <c r="BK111" s="179"/>
      <c r="BL111" s="179"/>
      <c r="BM111" s="179"/>
    </row>
    <row r="112" spans="1:65" s="2" customFormat="1" ht="11.25">
      <c r="A112" s="34"/>
      <c r="B112" s="35"/>
      <c r="C112" s="36"/>
      <c r="D112" s="36"/>
      <c r="E112" s="36"/>
      <c r="F112" s="36"/>
      <c r="G112" s="36"/>
      <c r="H112" s="36"/>
      <c r="I112" s="36"/>
      <c r="J112" s="36"/>
      <c r="K112" s="36"/>
      <c r="L112" s="55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</row>
    <row r="113" spans="1:31" s="2" customFormat="1" ht="29.25" customHeight="1">
      <c r="A113" s="34"/>
      <c r="B113" s="35"/>
      <c r="C113" s="117" t="s">
        <v>91</v>
      </c>
      <c r="D113" s="118"/>
      <c r="E113" s="118"/>
      <c r="F113" s="118"/>
      <c r="G113" s="118"/>
      <c r="H113" s="118"/>
      <c r="I113" s="118"/>
      <c r="J113" s="119">
        <f>ROUND(J94+J105,2)</f>
        <v>0</v>
      </c>
      <c r="K113" s="118"/>
      <c r="L113" s="55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</row>
    <row r="114" spans="1:31" s="2" customFormat="1" ht="6.95" customHeight="1">
      <c r="A114" s="34"/>
      <c r="B114" s="58"/>
      <c r="C114" s="59"/>
      <c r="D114" s="59"/>
      <c r="E114" s="59"/>
      <c r="F114" s="59"/>
      <c r="G114" s="59"/>
      <c r="H114" s="59"/>
      <c r="I114" s="59"/>
      <c r="J114" s="59"/>
      <c r="K114" s="59"/>
      <c r="L114" s="55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</row>
    <row r="118" spans="1:31" s="2" customFormat="1" ht="6.95" customHeight="1">
      <c r="A118" s="34"/>
      <c r="B118" s="60"/>
      <c r="C118" s="61"/>
      <c r="D118" s="61"/>
      <c r="E118" s="61"/>
      <c r="F118" s="61"/>
      <c r="G118" s="61"/>
      <c r="H118" s="61"/>
      <c r="I118" s="61"/>
      <c r="J118" s="61"/>
      <c r="K118" s="61"/>
      <c r="L118" s="55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</row>
    <row r="119" spans="1:31" s="2" customFormat="1" ht="24.95" customHeight="1">
      <c r="A119" s="34"/>
      <c r="B119" s="35"/>
      <c r="C119" s="22" t="s">
        <v>117</v>
      </c>
      <c r="D119" s="36"/>
      <c r="E119" s="36"/>
      <c r="F119" s="36"/>
      <c r="G119" s="36"/>
      <c r="H119" s="36"/>
      <c r="I119" s="36"/>
      <c r="J119" s="36"/>
      <c r="K119" s="36"/>
      <c r="L119" s="55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</row>
    <row r="120" spans="1:31" s="2" customFormat="1" ht="6.95" customHeight="1">
      <c r="A120" s="34"/>
      <c r="B120" s="35"/>
      <c r="C120" s="36"/>
      <c r="D120" s="36"/>
      <c r="E120" s="36"/>
      <c r="F120" s="36"/>
      <c r="G120" s="36"/>
      <c r="H120" s="36"/>
      <c r="I120" s="36"/>
      <c r="J120" s="36"/>
      <c r="K120" s="36"/>
      <c r="L120" s="55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</row>
    <row r="121" spans="1:31" s="2" customFormat="1" ht="12" customHeight="1">
      <c r="A121" s="34"/>
      <c r="B121" s="35"/>
      <c r="C121" s="28" t="s">
        <v>15</v>
      </c>
      <c r="D121" s="36"/>
      <c r="E121" s="36"/>
      <c r="F121" s="36"/>
      <c r="G121" s="36"/>
      <c r="H121" s="36"/>
      <c r="I121" s="36"/>
      <c r="J121" s="36"/>
      <c r="K121" s="36"/>
      <c r="L121" s="55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</row>
    <row r="122" spans="1:31" s="2" customFormat="1" ht="30" customHeight="1">
      <c r="A122" s="34"/>
      <c r="B122" s="35"/>
      <c r="C122" s="36"/>
      <c r="D122" s="36"/>
      <c r="E122" s="265" t="str">
        <f>E7</f>
        <v>Oprava podláh chodieb na II. NP ZŠ R. Kaufmana - I. etapa</v>
      </c>
      <c r="F122" s="320"/>
      <c r="G122" s="320"/>
      <c r="H122" s="320"/>
      <c r="I122" s="36"/>
      <c r="J122" s="36"/>
      <c r="K122" s="36"/>
      <c r="L122" s="55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</row>
    <row r="123" spans="1:31" s="2" customFormat="1" ht="6.95" customHeight="1">
      <c r="A123" s="34"/>
      <c r="B123" s="35"/>
      <c r="C123" s="36"/>
      <c r="D123" s="36"/>
      <c r="E123" s="36"/>
      <c r="F123" s="36"/>
      <c r="G123" s="36"/>
      <c r="H123" s="36"/>
      <c r="I123" s="36"/>
      <c r="J123" s="36"/>
      <c r="K123" s="36"/>
      <c r="L123" s="55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</row>
    <row r="124" spans="1:31" s="2" customFormat="1" ht="12" customHeight="1">
      <c r="A124" s="34"/>
      <c r="B124" s="35"/>
      <c r="C124" s="28" t="s">
        <v>19</v>
      </c>
      <c r="D124" s="36"/>
      <c r="E124" s="36"/>
      <c r="F124" s="26" t="str">
        <f>F10</f>
        <v>Partizánske</v>
      </c>
      <c r="G124" s="36"/>
      <c r="H124" s="36"/>
      <c r="I124" s="28" t="s">
        <v>21</v>
      </c>
      <c r="J124" s="70" t="str">
        <f>IF(J10="","",J10)</f>
        <v>14. 1. 2022</v>
      </c>
      <c r="K124" s="36"/>
      <c r="L124" s="55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</row>
    <row r="125" spans="1:31" s="2" customFormat="1" ht="6.95" customHeight="1">
      <c r="A125" s="34"/>
      <c r="B125" s="35"/>
      <c r="C125" s="36"/>
      <c r="D125" s="36"/>
      <c r="E125" s="36"/>
      <c r="F125" s="36"/>
      <c r="G125" s="36"/>
      <c r="H125" s="36"/>
      <c r="I125" s="36"/>
      <c r="J125" s="36"/>
      <c r="K125" s="36"/>
      <c r="L125" s="55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</row>
    <row r="126" spans="1:31" s="2" customFormat="1" ht="15.2" customHeight="1">
      <c r="A126" s="34"/>
      <c r="B126" s="35"/>
      <c r="C126" s="28" t="s">
        <v>23</v>
      </c>
      <c r="D126" s="36"/>
      <c r="E126" s="36"/>
      <c r="F126" s="26" t="str">
        <f>E13</f>
        <v xml:space="preserve"> ZŠ R Kaufmana</v>
      </c>
      <c r="G126" s="36"/>
      <c r="H126" s="36"/>
      <c r="I126" s="28" t="s">
        <v>29</v>
      </c>
      <c r="J126" s="31" t="str">
        <f>E19</f>
        <v xml:space="preserve"> </v>
      </c>
      <c r="K126" s="36"/>
      <c r="L126" s="55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</row>
    <row r="127" spans="1:31" s="2" customFormat="1" ht="15.2" customHeight="1">
      <c r="A127" s="34"/>
      <c r="B127" s="35"/>
      <c r="C127" s="28" t="s">
        <v>27</v>
      </c>
      <c r="D127" s="36"/>
      <c r="E127" s="36"/>
      <c r="F127" s="26" t="str">
        <f>IF(E16="","",E16)</f>
        <v>Vyplň údaj</v>
      </c>
      <c r="G127" s="36"/>
      <c r="H127" s="36"/>
      <c r="I127" s="28" t="s">
        <v>32</v>
      </c>
      <c r="J127" s="31" t="str">
        <f>E22</f>
        <v xml:space="preserve"> </v>
      </c>
      <c r="K127" s="36"/>
      <c r="L127" s="55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</row>
    <row r="128" spans="1:31" s="2" customFormat="1" ht="10.35" customHeight="1">
      <c r="A128" s="34"/>
      <c r="B128" s="35"/>
      <c r="C128" s="36"/>
      <c r="D128" s="36"/>
      <c r="E128" s="36"/>
      <c r="F128" s="36"/>
      <c r="G128" s="36"/>
      <c r="H128" s="36"/>
      <c r="I128" s="36"/>
      <c r="J128" s="36"/>
      <c r="K128" s="36"/>
      <c r="L128" s="55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</row>
    <row r="129" spans="1:65" s="11" customFormat="1" ht="29.25" customHeight="1">
      <c r="A129" s="184"/>
      <c r="B129" s="185"/>
      <c r="C129" s="186" t="s">
        <v>118</v>
      </c>
      <c r="D129" s="187" t="s">
        <v>61</v>
      </c>
      <c r="E129" s="187" t="s">
        <v>57</v>
      </c>
      <c r="F129" s="187" t="s">
        <v>58</v>
      </c>
      <c r="G129" s="187" t="s">
        <v>119</v>
      </c>
      <c r="H129" s="187" t="s">
        <v>120</v>
      </c>
      <c r="I129" s="187" t="s">
        <v>121</v>
      </c>
      <c r="J129" s="188" t="s">
        <v>96</v>
      </c>
      <c r="K129" s="189" t="s">
        <v>122</v>
      </c>
      <c r="L129" s="190"/>
      <c r="M129" s="79" t="s">
        <v>1</v>
      </c>
      <c r="N129" s="80" t="s">
        <v>40</v>
      </c>
      <c r="O129" s="80" t="s">
        <v>123</v>
      </c>
      <c r="P129" s="80" t="s">
        <v>124</v>
      </c>
      <c r="Q129" s="80" t="s">
        <v>125</v>
      </c>
      <c r="R129" s="80" t="s">
        <v>126</v>
      </c>
      <c r="S129" s="80" t="s">
        <v>127</v>
      </c>
      <c r="T129" s="81" t="s">
        <v>128</v>
      </c>
      <c r="U129" s="184"/>
      <c r="V129" s="184"/>
      <c r="W129" s="184"/>
      <c r="X129" s="184"/>
      <c r="Y129" s="184"/>
      <c r="Z129" s="184"/>
      <c r="AA129" s="184"/>
      <c r="AB129" s="184"/>
      <c r="AC129" s="184"/>
      <c r="AD129" s="184"/>
      <c r="AE129" s="184"/>
    </row>
    <row r="130" spans="1:65" s="2" customFormat="1" ht="22.9" customHeight="1">
      <c r="A130" s="34"/>
      <c r="B130" s="35"/>
      <c r="C130" s="86" t="s">
        <v>93</v>
      </c>
      <c r="D130" s="36"/>
      <c r="E130" s="36"/>
      <c r="F130" s="36"/>
      <c r="G130" s="36"/>
      <c r="H130" s="36"/>
      <c r="I130" s="36"/>
      <c r="J130" s="191">
        <f>BK130</f>
        <v>0</v>
      </c>
      <c r="K130" s="36"/>
      <c r="L130" s="37"/>
      <c r="M130" s="82"/>
      <c r="N130" s="192"/>
      <c r="O130" s="83"/>
      <c r="P130" s="193">
        <f>P131+P173+P182</f>
        <v>0</v>
      </c>
      <c r="Q130" s="83"/>
      <c r="R130" s="193">
        <f>R131+R173+R182</f>
        <v>13.360239350000001</v>
      </c>
      <c r="S130" s="83"/>
      <c r="T130" s="194">
        <f>T131+T173+T182</f>
        <v>2.4086189999999998</v>
      </c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T130" s="16" t="s">
        <v>75</v>
      </c>
      <c r="AU130" s="16" t="s">
        <v>98</v>
      </c>
      <c r="BK130" s="195">
        <f>BK131+BK173+BK182</f>
        <v>0</v>
      </c>
    </row>
    <row r="131" spans="1:65" s="12" customFormat="1" ht="25.9" customHeight="1">
      <c r="B131" s="196"/>
      <c r="C131" s="197"/>
      <c r="D131" s="198" t="s">
        <v>75</v>
      </c>
      <c r="E131" s="199" t="s">
        <v>129</v>
      </c>
      <c r="F131" s="199" t="s">
        <v>130</v>
      </c>
      <c r="G131" s="197"/>
      <c r="H131" s="197"/>
      <c r="I131" s="200"/>
      <c r="J131" s="201">
        <f>BK131</f>
        <v>0</v>
      </c>
      <c r="K131" s="197"/>
      <c r="L131" s="202"/>
      <c r="M131" s="203"/>
      <c r="N131" s="204"/>
      <c r="O131" s="204"/>
      <c r="P131" s="205">
        <f>P132+P154+P171</f>
        <v>0</v>
      </c>
      <c r="Q131" s="204"/>
      <c r="R131" s="205">
        <f>R132+R154+R171</f>
        <v>1.1384750000000001</v>
      </c>
      <c r="S131" s="204"/>
      <c r="T131" s="206">
        <f>T132+T154+T171</f>
        <v>1.921</v>
      </c>
      <c r="AR131" s="207" t="s">
        <v>81</v>
      </c>
      <c r="AT131" s="208" t="s">
        <v>75</v>
      </c>
      <c r="AU131" s="208" t="s">
        <v>76</v>
      </c>
      <c r="AY131" s="207" t="s">
        <v>131</v>
      </c>
      <c r="BK131" s="209">
        <f>BK132+BK154+BK171</f>
        <v>0</v>
      </c>
    </row>
    <row r="132" spans="1:65" s="12" customFormat="1" ht="22.9" customHeight="1">
      <c r="B132" s="196"/>
      <c r="C132" s="197"/>
      <c r="D132" s="198" t="s">
        <v>75</v>
      </c>
      <c r="E132" s="210" t="s">
        <v>132</v>
      </c>
      <c r="F132" s="210" t="s">
        <v>133</v>
      </c>
      <c r="G132" s="197"/>
      <c r="H132" s="197"/>
      <c r="I132" s="200"/>
      <c r="J132" s="211">
        <f>BK132</f>
        <v>0</v>
      </c>
      <c r="K132" s="197"/>
      <c r="L132" s="202"/>
      <c r="M132" s="203"/>
      <c r="N132" s="204"/>
      <c r="O132" s="204"/>
      <c r="P132" s="205">
        <f>SUM(P133:P153)</f>
        <v>0</v>
      </c>
      <c r="Q132" s="204"/>
      <c r="R132" s="205">
        <f>SUM(R133:R153)</f>
        <v>1.1384750000000001</v>
      </c>
      <c r="S132" s="204"/>
      <c r="T132" s="206">
        <f>SUM(T133:T153)</f>
        <v>0</v>
      </c>
      <c r="AR132" s="207" t="s">
        <v>81</v>
      </c>
      <c r="AT132" s="208" t="s">
        <v>75</v>
      </c>
      <c r="AU132" s="208" t="s">
        <v>81</v>
      </c>
      <c r="AY132" s="207" t="s">
        <v>131</v>
      </c>
      <c r="BK132" s="209">
        <f>SUM(BK133:BK153)</f>
        <v>0</v>
      </c>
    </row>
    <row r="133" spans="1:65" s="2" customFormat="1" ht="37.9" customHeight="1">
      <c r="A133" s="34"/>
      <c r="B133" s="35"/>
      <c r="C133" s="212" t="s">
        <v>81</v>
      </c>
      <c r="D133" s="212" t="s">
        <v>134</v>
      </c>
      <c r="E133" s="213" t="s">
        <v>135</v>
      </c>
      <c r="F133" s="214" t="s">
        <v>136</v>
      </c>
      <c r="G133" s="215" t="s">
        <v>137</v>
      </c>
      <c r="H133" s="216">
        <v>28.25</v>
      </c>
      <c r="I133" s="217"/>
      <c r="J133" s="218">
        <f>ROUND(I133*H133,2)</f>
        <v>0</v>
      </c>
      <c r="K133" s="219"/>
      <c r="L133" s="37"/>
      <c r="M133" s="220" t="s">
        <v>1</v>
      </c>
      <c r="N133" s="221" t="s">
        <v>42</v>
      </c>
      <c r="O133" s="75"/>
      <c r="P133" s="222">
        <f>O133*H133</f>
        <v>0</v>
      </c>
      <c r="Q133" s="222">
        <v>4.0300000000000002E-2</v>
      </c>
      <c r="R133" s="222">
        <f>Q133*H133</f>
        <v>1.1384750000000001</v>
      </c>
      <c r="S133" s="222">
        <v>0</v>
      </c>
      <c r="T133" s="223">
        <f>S133*H133</f>
        <v>0</v>
      </c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R133" s="224" t="s">
        <v>138</v>
      </c>
      <c r="AT133" s="224" t="s">
        <v>134</v>
      </c>
      <c r="AU133" s="224" t="s">
        <v>110</v>
      </c>
      <c r="AY133" s="16" t="s">
        <v>131</v>
      </c>
      <c r="BE133" s="113">
        <f>IF(N133="základná",J133,0)</f>
        <v>0</v>
      </c>
      <c r="BF133" s="113">
        <f>IF(N133="znížená",J133,0)</f>
        <v>0</v>
      </c>
      <c r="BG133" s="113">
        <f>IF(N133="zákl. prenesená",J133,0)</f>
        <v>0</v>
      </c>
      <c r="BH133" s="113">
        <f>IF(N133="zníž. prenesená",J133,0)</f>
        <v>0</v>
      </c>
      <c r="BI133" s="113">
        <f>IF(N133="nulová",J133,0)</f>
        <v>0</v>
      </c>
      <c r="BJ133" s="16" t="s">
        <v>110</v>
      </c>
      <c r="BK133" s="113">
        <f>ROUND(I133*H133,2)</f>
        <v>0</v>
      </c>
      <c r="BL133" s="16" t="s">
        <v>138</v>
      </c>
      <c r="BM133" s="224" t="s">
        <v>139</v>
      </c>
    </row>
    <row r="134" spans="1:65" s="13" customFormat="1" ht="11.25">
      <c r="B134" s="225"/>
      <c r="C134" s="226"/>
      <c r="D134" s="227" t="s">
        <v>140</v>
      </c>
      <c r="E134" s="228" t="s">
        <v>1</v>
      </c>
      <c r="F134" s="229" t="s">
        <v>141</v>
      </c>
      <c r="G134" s="226"/>
      <c r="H134" s="230">
        <v>6.8860000000000001</v>
      </c>
      <c r="I134" s="231"/>
      <c r="J134" s="226"/>
      <c r="K134" s="226"/>
      <c r="L134" s="232"/>
      <c r="M134" s="233"/>
      <c r="N134" s="234"/>
      <c r="O134" s="234"/>
      <c r="P134" s="234"/>
      <c r="Q134" s="234"/>
      <c r="R134" s="234"/>
      <c r="S134" s="234"/>
      <c r="T134" s="235"/>
      <c r="AT134" s="236" t="s">
        <v>140</v>
      </c>
      <c r="AU134" s="236" t="s">
        <v>110</v>
      </c>
      <c r="AV134" s="13" t="s">
        <v>110</v>
      </c>
      <c r="AW134" s="13" t="s">
        <v>31</v>
      </c>
      <c r="AX134" s="13" t="s">
        <v>76</v>
      </c>
      <c r="AY134" s="236" t="s">
        <v>131</v>
      </c>
    </row>
    <row r="135" spans="1:65" s="13" customFormat="1" ht="11.25">
      <c r="B135" s="225"/>
      <c r="C135" s="226"/>
      <c r="D135" s="227" t="s">
        <v>140</v>
      </c>
      <c r="E135" s="228" t="s">
        <v>1</v>
      </c>
      <c r="F135" s="229" t="s">
        <v>142</v>
      </c>
      <c r="G135" s="226"/>
      <c r="H135" s="230">
        <v>4.1340000000000003</v>
      </c>
      <c r="I135" s="231"/>
      <c r="J135" s="226"/>
      <c r="K135" s="226"/>
      <c r="L135" s="232"/>
      <c r="M135" s="233"/>
      <c r="N135" s="234"/>
      <c r="O135" s="234"/>
      <c r="P135" s="234"/>
      <c r="Q135" s="234"/>
      <c r="R135" s="234"/>
      <c r="S135" s="234"/>
      <c r="T135" s="235"/>
      <c r="AT135" s="236" t="s">
        <v>140</v>
      </c>
      <c r="AU135" s="236" t="s">
        <v>110</v>
      </c>
      <c r="AV135" s="13" t="s">
        <v>110</v>
      </c>
      <c r="AW135" s="13" t="s">
        <v>31</v>
      </c>
      <c r="AX135" s="13" t="s">
        <v>76</v>
      </c>
      <c r="AY135" s="236" t="s">
        <v>131</v>
      </c>
    </row>
    <row r="136" spans="1:65" s="13" customFormat="1" ht="11.25">
      <c r="B136" s="225"/>
      <c r="C136" s="226"/>
      <c r="D136" s="227" t="s">
        <v>140</v>
      </c>
      <c r="E136" s="228" t="s">
        <v>1</v>
      </c>
      <c r="F136" s="229" t="s">
        <v>143</v>
      </c>
      <c r="G136" s="226"/>
      <c r="H136" s="230">
        <v>5.3140000000000001</v>
      </c>
      <c r="I136" s="231"/>
      <c r="J136" s="226"/>
      <c r="K136" s="226"/>
      <c r="L136" s="232"/>
      <c r="M136" s="233"/>
      <c r="N136" s="234"/>
      <c r="O136" s="234"/>
      <c r="P136" s="234"/>
      <c r="Q136" s="234"/>
      <c r="R136" s="234"/>
      <c r="S136" s="234"/>
      <c r="T136" s="235"/>
      <c r="AT136" s="236" t="s">
        <v>140</v>
      </c>
      <c r="AU136" s="236" t="s">
        <v>110</v>
      </c>
      <c r="AV136" s="13" t="s">
        <v>110</v>
      </c>
      <c r="AW136" s="13" t="s">
        <v>31</v>
      </c>
      <c r="AX136" s="13" t="s">
        <v>76</v>
      </c>
      <c r="AY136" s="236" t="s">
        <v>131</v>
      </c>
    </row>
    <row r="137" spans="1:65" s="13" customFormat="1" ht="11.25">
      <c r="B137" s="225"/>
      <c r="C137" s="226"/>
      <c r="D137" s="227" t="s">
        <v>140</v>
      </c>
      <c r="E137" s="228" t="s">
        <v>1</v>
      </c>
      <c r="F137" s="229" t="s">
        <v>144</v>
      </c>
      <c r="G137" s="226"/>
      <c r="H137" s="230">
        <v>5.9580000000000002</v>
      </c>
      <c r="I137" s="231"/>
      <c r="J137" s="226"/>
      <c r="K137" s="226"/>
      <c r="L137" s="232"/>
      <c r="M137" s="233"/>
      <c r="N137" s="234"/>
      <c r="O137" s="234"/>
      <c r="P137" s="234"/>
      <c r="Q137" s="234"/>
      <c r="R137" s="234"/>
      <c r="S137" s="234"/>
      <c r="T137" s="235"/>
      <c r="AT137" s="236" t="s">
        <v>140</v>
      </c>
      <c r="AU137" s="236" t="s">
        <v>110</v>
      </c>
      <c r="AV137" s="13" t="s">
        <v>110</v>
      </c>
      <c r="AW137" s="13" t="s">
        <v>31</v>
      </c>
      <c r="AX137" s="13" t="s">
        <v>76</v>
      </c>
      <c r="AY137" s="236" t="s">
        <v>131</v>
      </c>
    </row>
    <row r="138" spans="1:65" s="13" customFormat="1" ht="11.25">
      <c r="B138" s="225"/>
      <c r="C138" s="226"/>
      <c r="D138" s="227" t="s">
        <v>140</v>
      </c>
      <c r="E138" s="228" t="s">
        <v>1</v>
      </c>
      <c r="F138" s="229" t="s">
        <v>145</v>
      </c>
      <c r="G138" s="226"/>
      <c r="H138" s="230">
        <v>5.9580000000000002</v>
      </c>
      <c r="I138" s="231"/>
      <c r="J138" s="226"/>
      <c r="K138" s="226"/>
      <c r="L138" s="232"/>
      <c r="M138" s="233"/>
      <c r="N138" s="234"/>
      <c r="O138" s="234"/>
      <c r="P138" s="234"/>
      <c r="Q138" s="234"/>
      <c r="R138" s="234"/>
      <c r="S138" s="234"/>
      <c r="T138" s="235"/>
      <c r="AT138" s="236" t="s">
        <v>140</v>
      </c>
      <c r="AU138" s="236" t="s">
        <v>110</v>
      </c>
      <c r="AV138" s="13" t="s">
        <v>110</v>
      </c>
      <c r="AW138" s="13" t="s">
        <v>31</v>
      </c>
      <c r="AX138" s="13" t="s">
        <v>76</v>
      </c>
      <c r="AY138" s="236" t="s">
        <v>131</v>
      </c>
    </row>
    <row r="139" spans="1:65" s="14" customFormat="1" ht="11.25">
      <c r="B139" s="237"/>
      <c r="C139" s="238"/>
      <c r="D139" s="227" t="s">
        <v>140</v>
      </c>
      <c r="E139" s="239" t="s">
        <v>1</v>
      </c>
      <c r="F139" s="240" t="s">
        <v>146</v>
      </c>
      <c r="G139" s="238"/>
      <c r="H139" s="241">
        <v>28.25</v>
      </c>
      <c r="I139" s="242"/>
      <c r="J139" s="238"/>
      <c r="K139" s="238"/>
      <c r="L139" s="243"/>
      <c r="M139" s="244"/>
      <c r="N139" s="245"/>
      <c r="O139" s="245"/>
      <c r="P139" s="245"/>
      <c r="Q139" s="245"/>
      <c r="R139" s="245"/>
      <c r="S139" s="245"/>
      <c r="T139" s="246"/>
      <c r="AT139" s="247" t="s">
        <v>140</v>
      </c>
      <c r="AU139" s="247" t="s">
        <v>110</v>
      </c>
      <c r="AV139" s="14" t="s">
        <v>138</v>
      </c>
      <c r="AW139" s="14" t="s">
        <v>31</v>
      </c>
      <c r="AX139" s="14" t="s">
        <v>81</v>
      </c>
      <c r="AY139" s="247" t="s">
        <v>131</v>
      </c>
    </row>
    <row r="140" spans="1:65" s="2" customFormat="1" ht="24.2" customHeight="1">
      <c r="A140" s="34"/>
      <c r="B140" s="35"/>
      <c r="C140" s="212" t="s">
        <v>110</v>
      </c>
      <c r="D140" s="212" t="s">
        <v>134</v>
      </c>
      <c r="E140" s="213" t="s">
        <v>147</v>
      </c>
      <c r="F140" s="214" t="s">
        <v>148</v>
      </c>
      <c r="G140" s="215" t="s">
        <v>137</v>
      </c>
      <c r="H140" s="216">
        <v>470.61900000000003</v>
      </c>
      <c r="I140" s="217"/>
      <c r="J140" s="218">
        <f>ROUND(I140*H140,2)</f>
        <v>0</v>
      </c>
      <c r="K140" s="219"/>
      <c r="L140" s="37"/>
      <c r="M140" s="220" t="s">
        <v>1</v>
      </c>
      <c r="N140" s="221" t="s">
        <v>42</v>
      </c>
      <c r="O140" s="75"/>
      <c r="P140" s="222">
        <f>O140*H140</f>
        <v>0</v>
      </c>
      <c r="Q140" s="222">
        <v>0</v>
      </c>
      <c r="R140" s="222">
        <f>Q140*H140</f>
        <v>0</v>
      </c>
      <c r="S140" s="222">
        <v>0</v>
      </c>
      <c r="T140" s="223">
        <f>S140*H140</f>
        <v>0</v>
      </c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R140" s="224" t="s">
        <v>138</v>
      </c>
      <c r="AT140" s="224" t="s">
        <v>134</v>
      </c>
      <c r="AU140" s="224" t="s">
        <v>110</v>
      </c>
      <c r="AY140" s="16" t="s">
        <v>131</v>
      </c>
      <c r="BE140" s="113">
        <f>IF(N140="základná",J140,0)</f>
        <v>0</v>
      </c>
      <c r="BF140" s="113">
        <f>IF(N140="znížená",J140,0)</f>
        <v>0</v>
      </c>
      <c r="BG140" s="113">
        <f>IF(N140="zákl. prenesená",J140,0)</f>
        <v>0</v>
      </c>
      <c r="BH140" s="113">
        <f>IF(N140="zníž. prenesená",J140,0)</f>
        <v>0</v>
      </c>
      <c r="BI140" s="113">
        <f>IF(N140="nulová",J140,0)</f>
        <v>0</v>
      </c>
      <c r="BJ140" s="16" t="s">
        <v>110</v>
      </c>
      <c r="BK140" s="113">
        <f>ROUND(I140*H140,2)</f>
        <v>0</v>
      </c>
      <c r="BL140" s="16" t="s">
        <v>138</v>
      </c>
      <c r="BM140" s="224" t="s">
        <v>149</v>
      </c>
    </row>
    <row r="141" spans="1:65" s="13" customFormat="1" ht="11.25">
      <c r="B141" s="225"/>
      <c r="C141" s="226"/>
      <c r="D141" s="227" t="s">
        <v>140</v>
      </c>
      <c r="E141" s="228" t="s">
        <v>1</v>
      </c>
      <c r="F141" s="229" t="s">
        <v>150</v>
      </c>
      <c r="G141" s="226"/>
      <c r="H141" s="230">
        <v>111.64100000000001</v>
      </c>
      <c r="I141" s="231"/>
      <c r="J141" s="226"/>
      <c r="K141" s="226"/>
      <c r="L141" s="232"/>
      <c r="M141" s="233"/>
      <c r="N141" s="234"/>
      <c r="O141" s="234"/>
      <c r="P141" s="234"/>
      <c r="Q141" s="234"/>
      <c r="R141" s="234"/>
      <c r="S141" s="234"/>
      <c r="T141" s="235"/>
      <c r="AT141" s="236" t="s">
        <v>140</v>
      </c>
      <c r="AU141" s="236" t="s">
        <v>110</v>
      </c>
      <c r="AV141" s="13" t="s">
        <v>110</v>
      </c>
      <c r="AW141" s="13" t="s">
        <v>31</v>
      </c>
      <c r="AX141" s="13" t="s">
        <v>76</v>
      </c>
      <c r="AY141" s="236" t="s">
        <v>131</v>
      </c>
    </row>
    <row r="142" spans="1:65" s="13" customFormat="1" ht="11.25">
      <c r="B142" s="225"/>
      <c r="C142" s="226"/>
      <c r="D142" s="227" t="s">
        <v>140</v>
      </c>
      <c r="E142" s="228" t="s">
        <v>1</v>
      </c>
      <c r="F142" s="229" t="s">
        <v>151</v>
      </c>
      <c r="G142" s="226"/>
      <c r="H142" s="230">
        <v>126.012</v>
      </c>
      <c r="I142" s="231"/>
      <c r="J142" s="226"/>
      <c r="K142" s="226"/>
      <c r="L142" s="232"/>
      <c r="M142" s="233"/>
      <c r="N142" s="234"/>
      <c r="O142" s="234"/>
      <c r="P142" s="234"/>
      <c r="Q142" s="234"/>
      <c r="R142" s="234"/>
      <c r="S142" s="234"/>
      <c r="T142" s="235"/>
      <c r="AT142" s="236" t="s">
        <v>140</v>
      </c>
      <c r="AU142" s="236" t="s">
        <v>110</v>
      </c>
      <c r="AV142" s="13" t="s">
        <v>110</v>
      </c>
      <c r="AW142" s="13" t="s">
        <v>31</v>
      </c>
      <c r="AX142" s="13" t="s">
        <v>76</v>
      </c>
      <c r="AY142" s="236" t="s">
        <v>131</v>
      </c>
    </row>
    <row r="143" spans="1:65" s="13" customFormat="1" ht="11.25">
      <c r="B143" s="225"/>
      <c r="C143" s="226"/>
      <c r="D143" s="227" t="s">
        <v>140</v>
      </c>
      <c r="E143" s="228" t="s">
        <v>1</v>
      </c>
      <c r="F143" s="229" t="s">
        <v>152</v>
      </c>
      <c r="G143" s="226"/>
      <c r="H143" s="230">
        <v>101.89</v>
      </c>
      <c r="I143" s="231"/>
      <c r="J143" s="226"/>
      <c r="K143" s="226"/>
      <c r="L143" s="232"/>
      <c r="M143" s="233"/>
      <c r="N143" s="234"/>
      <c r="O143" s="234"/>
      <c r="P143" s="234"/>
      <c r="Q143" s="234"/>
      <c r="R143" s="234"/>
      <c r="S143" s="234"/>
      <c r="T143" s="235"/>
      <c r="AT143" s="236" t="s">
        <v>140</v>
      </c>
      <c r="AU143" s="236" t="s">
        <v>110</v>
      </c>
      <c r="AV143" s="13" t="s">
        <v>110</v>
      </c>
      <c r="AW143" s="13" t="s">
        <v>31</v>
      </c>
      <c r="AX143" s="13" t="s">
        <v>76</v>
      </c>
      <c r="AY143" s="236" t="s">
        <v>131</v>
      </c>
    </row>
    <row r="144" spans="1:65" s="13" customFormat="1" ht="11.25">
      <c r="B144" s="225"/>
      <c r="C144" s="226"/>
      <c r="D144" s="227" t="s">
        <v>140</v>
      </c>
      <c r="E144" s="228" t="s">
        <v>1</v>
      </c>
      <c r="F144" s="229" t="s">
        <v>153</v>
      </c>
      <c r="G144" s="226"/>
      <c r="H144" s="230">
        <v>65.537999999999997</v>
      </c>
      <c r="I144" s="231"/>
      <c r="J144" s="226"/>
      <c r="K144" s="226"/>
      <c r="L144" s="232"/>
      <c r="M144" s="233"/>
      <c r="N144" s="234"/>
      <c r="O144" s="234"/>
      <c r="P144" s="234"/>
      <c r="Q144" s="234"/>
      <c r="R144" s="234"/>
      <c r="S144" s="234"/>
      <c r="T144" s="235"/>
      <c r="AT144" s="236" t="s">
        <v>140</v>
      </c>
      <c r="AU144" s="236" t="s">
        <v>110</v>
      </c>
      <c r="AV144" s="13" t="s">
        <v>110</v>
      </c>
      <c r="AW144" s="13" t="s">
        <v>31</v>
      </c>
      <c r="AX144" s="13" t="s">
        <v>76</v>
      </c>
      <c r="AY144" s="236" t="s">
        <v>131</v>
      </c>
    </row>
    <row r="145" spans="1:65" s="13" customFormat="1" ht="11.25">
      <c r="B145" s="225"/>
      <c r="C145" s="226"/>
      <c r="D145" s="227" t="s">
        <v>140</v>
      </c>
      <c r="E145" s="228" t="s">
        <v>1</v>
      </c>
      <c r="F145" s="229" t="s">
        <v>154</v>
      </c>
      <c r="G145" s="226"/>
      <c r="H145" s="230">
        <v>65.537999999999997</v>
      </c>
      <c r="I145" s="231"/>
      <c r="J145" s="226"/>
      <c r="K145" s="226"/>
      <c r="L145" s="232"/>
      <c r="M145" s="233"/>
      <c r="N145" s="234"/>
      <c r="O145" s="234"/>
      <c r="P145" s="234"/>
      <c r="Q145" s="234"/>
      <c r="R145" s="234"/>
      <c r="S145" s="234"/>
      <c r="T145" s="235"/>
      <c r="AT145" s="236" t="s">
        <v>140</v>
      </c>
      <c r="AU145" s="236" t="s">
        <v>110</v>
      </c>
      <c r="AV145" s="13" t="s">
        <v>110</v>
      </c>
      <c r="AW145" s="13" t="s">
        <v>31</v>
      </c>
      <c r="AX145" s="13" t="s">
        <v>76</v>
      </c>
      <c r="AY145" s="236" t="s">
        <v>131</v>
      </c>
    </row>
    <row r="146" spans="1:65" s="14" customFormat="1" ht="11.25">
      <c r="B146" s="237"/>
      <c r="C146" s="238"/>
      <c r="D146" s="227" t="s">
        <v>140</v>
      </c>
      <c r="E146" s="239" t="s">
        <v>1</v>
      </c>
      <c r="F146" s="240" t="s">
        <v>146</v>
      </c>
      <c r="G146" s="238"/>
      <c r="H146" s="241">
        <v>470.61900000000003</v>
      </c>
      <c r="I146" s="242"/>
      <c r="J146" s="238"/>
      <c r="K146" s="238"/>
      <c r="L146" s="243"/>
      <c r="M146" s="244"/>
      <c r="N146" s="245"/>
      <c r="O146" s="245"/>
      <c r="P146" s="245"/>
      <c r="Q146" s="245"/>
      <c r="R146" s="245"/>
      <c r="S146" s="245"/>
      <c r="T146" s="246"/>
      <c r="AT146" s="247" t="s">
        <v>140</v>
      </c>
      <c r="AU146" s="247" t="s">
        <v>110</v>
      </c>
      <c r="AV146" s="14" t="s">
        <v>138</v>
      </c>
      <c r="AW146" s="14" t="s">
        <v>31</v>
      </c>
      <c r="AX146" s="14" t="s">
        <v>81</v>
      </c>
      <c r="AY146" s="247" t="s">
        <v>131</v>
      </c>
    </row>
    <row r="147" spans="1:65" s="2" customFormat="1" ht="16.5" customHeight="1">
      <c r="A147" s="34"/>
      <c r="B147" s="35"/>
      <c r="C147" s="212" t="s">
        <v>155</v>
      </c>
      <c r="D147" s="212" t="s">
        <v>134</v>
      </c>
      <c r="E147" s="213" t="s">
        <v>156</v>
      </c>
      <c r="F147" s="214" t="s">
        <v>157</v>
      </c>
      <c r="G147" s="215" t="s">
        <v>137</v>
      </c>
      <c r="H147" s="216">
        <v>470.61900000000003</v>
      </c>
      <c r="I147" s="217"/>
      <c r="J147" s="218">
        <f>ROUND(I147*H147,2)</f>
        <v>0</v>
      </c>
      <c r="K147" s="219"/>
      <c r="L147" s="37"/>
      <c r="M147" s="220" t="s">
        <v>1</v>
      </c>
      <c r="N147" s="221" t="s">
        <v>42</v>
      </c>
      <c r="O147" s="75"/>
      <c r="P147" s="222">
        <f>O147*H147</f>
        <v>0</v>
      </c>
      <c r="Q147" s="222">
        <v>0</v>
      </c>
      <c r="R147" s="222">
        <f>Q147*H147</f>
        <v>0</v>
      </c>
      <c r="S147" s="222">
        <v>0</v>
      </c>
      <c r="T147" s="223">
        <f>S147*H147</f>
        <v>0</v>
      </c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R147" s="224" t="s">
        <v>158</v>
      </c>
      <c r="AT147" s="224" t="s">
        <v>134</v>
      </c>
      <c r="AU147" s="224" t="s">
        <v>110</v>
      </c>
      <c r="AY147" s="16" t="s">
        <v>131</v>
      </c>
      <c r="BE147" s="113">
        <f>IF(N147="základná",J147,0)</f>
        <v>0</v>
      </c>
      <c r="BF147" s="113">
        <f>IF(N147="znížená",J147,0)</f>
        <v>0</v>
      </c>
      <c r="BG147" s="113">
        <f>IF(N147="zákl. prenesená",J147,0)</f>
        <v>0</v>
      </c>
      <c r="BH147" s="113">
        <f>IF(N147="zníž. prenesená",J147,0)</f>
        <v>0</v>
      </c>
      <c r="BI147" s="113">
        <f>IF(N147="nulová",J147,0)</f>
        <v>0</v>
      </c>
      <c r="BJ147" s="16" t="s">
        <v>110</v>
      </c>
      <c r="BK147" s="113">
        <f>ROUND(I147*H147,2)</f>
        <v>0</v>
      </c>
      <c r="BL147" s="16" t="s">
        <v>158</v>
      </c>
      <c r="BM147" s="224" t="s">
        <v>159</v>
      </c>
    </row>
    <row r="148" spans="1:65" s="13" customFormat="1" ht="11.25">
      <c r="B148" s="225"/>
      <c r="C148" s="226"/>
      <c r="D148" s="227" t="s">
        <v>140</v>
      </c>
      <c r="E148" s="228" t="s">
        <v>1</v>
      </c>
      <c r="F148" s="229" t="s">
        <v>150</v>
      </c>
      <c r="G148" s="226"/>
      <c r="H148" s="230">
        <v>111.64100000000001</v>
      </c>
      <c r="I148" s="231"/>
      <c r="J148" s="226"/>
      <c r="K148" s="226"/>
      <c r="L148" s="232"/>
      <c r="M148" s="233"/>
      <c r="N148" s="234"/>
      <c r="O148" s="234"/>
      <c r="P148" s="234"/>
      <c r="Q148" s="234"/>
      <c r="R148" s="234"/>
      <c r="S148" s="234"/>
      <c r="T148" s="235"/>
      <c r="AT148" s="236" t="s">
        <v>140</v>
      </c>
      <c r="AU148" s="236" t="s">
        <v>110</v>
      </c>
      <c r="AV148" s="13" t="s">
        <v>110</v>
      </c>
      <c r="AW148" s="13" t="s">
        <v>31</v>
      </c>
      <c r="AX148" s="13" t="s">
        <v>76</v>
      </c>
      <c r="AY148" s="236" t="s">
        <v>131</v>
      </c>
    </row>
    <row r="149" spans="1:65" s="13" customFormat="1" ht="11.25">
      <c r="B149" s="225"/>
      <c r="C149" s="226"/>
      <c r="D149" s="227" t="s">
        <v>140</v>
      </c>
      <c r="E149" s="228" t="s">
        <v>1</v>
      </c>
      <c r="F149" s="229" t="s">
        <v>151</v>
      </c>
      <c r="G149" s="226"/>
      <c r="H149" s="230">
        <v>126.012</v>
      </c>
      <c r="I149" s="231"/>
      <c r="J149" s="226"/>
      <c r="K149" s="226"/>
      <c r="L149" s="232"/>
      <c r="M149" s="233"/>
      <c r="N149" s="234"/>
      <c r="O149" s="234"/>
      <c r="P149" s="234"/>
      <c r="Q149" s="234"/>
      <c r="R149" s="234"/>
      <c r="S149" s="234"/>
      <c r="T149" s="235"/>
      <c r="AT149" s="236" t="s">
        <v>140</v>
      </c>
      <c r="AU149" s="236" t="s">
        <v>110</v>
      </c>
      <c r="AV149" s="13" t="s">
        <v>110</v>
      </c>
      <c r="AW149" s="13" t="s">
        <v>31</v>
      </c>
      <c r="AX149" s="13" t="s">
        <v>76</v>
      </c>
      <c r="AY149" s="236" t="s">
        <v>131</v>
      </c>
    </row>
    <row r="150" spans="1:65" s="13" customFormat="1" ht="11.25">
      <c r="B150" s="225"/>
      <c r="C150" s="226"/>
      <c r="D150" s="227" t="s">
        <v>140</v>
      </c>
      <c r="E150" s="228" t="s">
        <v>1</v>
      </c>
      <c r="F150" s="229" t="s">
        <v>152</v>
      </c>
      <c r="G150" s="226"/>
      <c r="H150" s="230">
        <v>101.89</v>
      </c>
      <c r="I150" s="231"/>
      <c r="J150" s="226"/>
      <c r="K150" s="226"/>
      <c r="L150" s="232"/>
      <c r="M150" s="233"/>
      <c r="N150" s="234"/>
      <c r="O150" s="234"/>
      <c r="P150" s="234"/>
      <c r="Q150" s="234"/>
      <c r="R150" s="234"/>
      <c r="S150" s="234"/>
      <c r="T150" s="235"/>
      <c r="AT150" s="236" t="s">
        <v>140</v>
      </c>
      <c r="AU150" s="236" t="s">
        <v>110</v>
      </c>
      <c r="AV150" s="13" t="s">
        <v>110</v>
      </c>
      <c r="AW150" s="13" t="s">
        <v>31</v>
      </c>
      <c r="AX150" s="13" t="s">
        <v>76</v>
      </c>
      <c r="AY150" s="236" t="s">
        <v>131</v>
      </c>
    </row>
    <row r="151" spans="1:65" s="13" customFormat="1" ht="11.25">
      <c r="B151" s="225"/>
      <c r="C151" s="226"/>
      <c r="D151" s="227" t="s">
        <v>140</v>
      </c>
      <c r="E151" s="228" t="s">
        <v>1</v>
      </c>
      <c r="F151" s="229" t="s">
        <v>153</v>
      </c>
      <c r="G151" s="226"/>
      <c r="H151" s="230">
        <v>65.537999999999997</v>
      </c>
      <c r="I151" s="231"/>
      <c r="J151" s="226"/>
      <c r="K151" s="226"/>
      <c r="L151" s="232"/>
      <c r="M151" s="233"/>
      <c r="N151" s="234"/>
      <c r="O151" s="234"/>
      <c r="P151" s="234"/>
      <c r="Q151" s="234"/>
      <c r="R151" s="234"/>
      <c r="S151" s="234"/>
      <c r="T151" s="235"/>
      <c r="AT151" s="236" t="s">
        <v>140</v>
      </c>
      <c r="AU151" s="236" t="s">
        <v>110</v>
      </c>
      <c r="AV151" s="13" t="s">
        <v>110</v>
      </c>
      <c r="AW151" s="13" t="s">
        <v>31</v>
      </c>
      <c r="AX151" s="13" t="s">
        <v>76</v>
      </c>
      <c r="AY151" s="236" t="s">
        <v>131</v>
      </c>
    </row>
    <row r="152" spans="1:65" s="13" customFormat="1" ht="11.25">
      <c r="B152" s="225"/>
      <c r="C152" s="226"/>
      <c r="D152" s="227" t="s">
        <v>140</v>
      </c>
      <c r="E152" s="228" t="s">
        <v>1</v>
      </c>
      <c r="F152" s="229" t="s">
        <v>154</v>
      </c>
      <c r="G152" s="226"/>
      <c r="H152" s="230">
        <v>65.537999999999997</v>
      </c>
      <c r="I152" s="231"/>
      <c r="J152" s="226"/>
      <c r="K152" s="226"/>
      <c r="L152" s="232"/>
      <c r="M152" s="233"/>
      <c r="N152" s="234"/>
      <c r="O152" s="234"/>
      <c r="P152" s="234"/>
      <c r="Q152" s="234"/>
      <c r="R152" s="234"/>
      <c r="S152" s="234"/>
      <c r="T152" s="235"/>
      <c r="AT152" s="236" t="s">
        <v>140</v>
      </c>
      <c r="AU152" s="236" t="s">
        <v>110</v>
      </c>
      <c r="AV152" s="13" t="s">
        <v>110</v>
      </c>
      <c r="AW152" s="13" t="s">
        <v>31</v>
      </c>
      <c r="AX152" s="13" t="s">
        <v>76</v>
      </c>
      <c r="AY152" s="236" t="s">
        <v>131</v>
      </c>
    </row>
    <row r="153" spans="1:65" s="14" customFormat="1" ht="11.25">
      <c r="B153" s="237"/>
      <c r="C153" s="238"/>
      <c r="D153" s="227" t="s">
        <v>140</v>
      </c>
      <c r="E153" s="239" t="s">
        <v>1</v>
      </c>
      <c r="F153" s="240" t="s">
        <v>146</v>
      </c>
      <c r="G153" s="238"/>
      <c r="H153" s="241">
        <v>470.61900000000003</v>
      </c>
      <c r="I153" s="242"/>
      <c r="J153" s="238"/>
      <c r="K153" s="238"/>
      <c r="L153" s="243"/>
      <c r="M153" s="244"/>
      <c r="N153" s="245"/>
      <c r="O153" s="245"/>
      <c r="P153" s="245"/>
      <c r="Q153" s="245"/>
      <c r="R153" s="245"/>
      <c r="S153" s="245"/>
      <c r="T153" s="246"/>
      <c r="AT153" s="247" t="s">
        <v>140</v>
      </c>
      <c r="AU153" s="247" t="s">
        <v>110</v>
      </c>
      <c r="AV153" s="14" t="s">
        <v>138</v>
      </c>
      <c r="AW153" s="14" t="s">
        <v>31</v>
      </c>
      <c r="AX153" s="14" t="s">
        <v>81</v>
      </c>
      <c r="AY153" s="247" t="s">
        <v>131</v>
      </c>
    </row>
    <row r="154" spans="1:65" s="12" customFormat="1" ht="22.9" customHeight="1">
      <c r="B154" s="196"/>
      <c r="C154" s="197"/>
      <c r="D154" s="198" t="s">
        <v>75</v>
      </c>
      <c r="E154" s="210" t="s">
        <v>160</v>
      </c>
      <c r="F154" s="210" t="s">
        <v>161</v>
      </c>
      <c r="G154" s="197"/>
      <c r="H154" s="197"/>
      <c r="I154" s="200"/>
      <c r="J154" s="211">
        <f>BK154</f>
        <v>0</v>
      </c>
      <c r="K154" s="197"/>
      <c r="L154" s="202"/>
      <c r="M154" s="203"/>
      <c r="N154" s="204"/>
      <c r="O154" s="204"/>
      <c r="P154" s="205">
        <f>SUM(P155:P170)</f>
        <v>0</v>
      </c>
      <c r="Q154" s="204"/>
      <c r="R154" s="205">
        <f>SUM(R155:R170)</f>
        <v>0</v>
      </c>
      <c r="S154" s="204"/>
      <c r="T154" s="206">
        <f>SUM(T155:T170)</f>
        <v>1.921</v>
      </c>
      <c r="AR154" s="207" t="s">
        <v>81</v>
      </c>
      <c r="AT154" s="208" t="s">
        <v>75</v>
      </c>
      <c r="AU154" s="208" t="s">
        <v>81</v>
      </c>
      <c r="AY154" s="207" t="s">
        <v>131</v>
      </c>
      <c r="BK154" s="209">
        <f>SUM(BK155:BK170)</f>
        <v>0</v>
      </c>
    </row>
    <row r="155" spans="1:65" s="2" customFormat="1" ht="24.2" customHeight="1">
      <c r="A155" s="34"/>
      <c r="B155" s="35"/>
      <c r="C155" s="212" t="s">
        <v>138</v>
      </c>
      <c r="D155" s="212" t="s">
        <v>134</v>
      </c>
      <c r="E155" s="213" t="s">
        <v>162</v>
      </c>
      <c r="F155" s="214" t="s">
        <v>163</v>
      </c>
      <c r="G155" s="215" t="s">
        <v>137</v>
      </c>
      <c r="H155" s="216">
        <v>28.25</v>
      </c>
      <c r="I155" s="217"/>
      <c r="J155" s="218">
        <f>ROUND(I155*H155,2)</f>
        <v>0</v>
      </c>
      <c r="K155" s="219"/>
      <c r="L155" s="37"/>
      <c r="M155" s="220" t="s">
        <v>1</v>
      </c>
      <c r="N155" s="221" t="s">
        <v>42</v>
      </c>
      <c r="O155" s="75"/>
      <c r="P155" s="222">
        <f>O155*H155</f>
        <v>0</v>
      </c>
      <c r="Q155" s="222">
        <v>0</v>
      </c>
      <c r="R155" s="222">
        <f>Q155*H155</f>
        <v>0</v>
      </c>
      <c r="S155" s="222">
        <v>6.8000000000000005E-2</v>
      </c>
      <c r="T155" s="223">
        <f>S155*H155</f>
        <v>1.921</v>
      </c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R155" s="224" t="s">
        <v>138</v>
      </c>
      <c r="AT155" s="224" t="s">
        <v>134</v>
      </c>
      <c r="AU155" s="224" t="s">
        <v>110</v>
      </c>
      <c r="AY155" s="16" t="s">
        <v>131</v>
      </c>
      <c r="BE155" s="113">
        <f>IF(N155="základná",J155,0)</f>
        <v>0</v>
      </c>
      <c r="BF155" s="113">
        <f>IF(N155="znížená",J155,0)</f>
        <v>0</v>
      </c>
      <c r="BG155" s="113">
        <f>IF(N155="zákl. prenesená",J155,0)</f>
        <v>0</v>
      </c>
      <c r="BH155" s="113">
        <f>IF(N155="zníž. prenesená",J155,0)</f>
        <v>0</v>
      </c>
      <c r="BI155" s="113">
        <f>IF(N155="nulová",J155,0)</f>
        <v>0</v>
      </c>
      <c r="BJ155" s="16" t="s">
        <v>110</v>
      </c>
      <c r="BK155" s="113">
        <f>ROUND(I155*H155,2)</f>
        <v>0</v>
      </c>
      <c r="BL155" s="16" t="s">
        <v>138</v>
      </c>
      <c r="BM155" s="224" t="s">
        <v>164</v>
      </c>
    </row>
    <row r="156" spans="1:65" s="13" customFormat="1" ht="11.25">
      <c r="B156" s="225"/>
      <c r="C156" s="226"/>
      <c r="D156" s="227" t="s">
        <v>140</v>
      </c>
      <c r="E156" s="228" t="s">
        <v>1</v>
      </c>
      <c r="F156" s="229" t="s">
        <v>141</v>
      </c>
      <c r="G156" s="226"/>
      <c r="H156" s="230">
        <v>6.8860000000000001</v>
      </c>
      <c r="I156" s="231"/>
      <c r="J156" s="226"/>
      <c r="K156" s="226"/>
      <c r="L156" s="232"/>
      <c r="M156" s="233"/>
      <c r="N156" s="234"/>
      <c r="O156" s="234"/>
      <c r="P156" s="234"/>
      <c r="Q156" s="234"/>
      <c r="R156" s="234"/>
      <c r="S156" s="234"/>
      <c r="T156" s="235"/>
      <c r="AT156" s="236" t="s">
        <v>140</v>
      </c>
      <c r="AU156" s="236" t="s">
        <v>110</v>
      </c>
      <c r="AV156" s="13" t="s">
        <v>110</v>
      </c>
      <c r="AW156" s="13" t="s">
        <v>31</v>
      </c>
      <c r="AX156" s="13" t="s">
        <v>76</v>
      </c>
      <c r="AY156" s="236" t="s">
        <v>131</v>
      </c>
    </row>
    <row r="157" spans="1:65" s="13" customFormat="1" ht="11.25">
      <c r="B157" s="225"/>
      <c r="C157" s="226"/>
      <c r="D157" s="227" t="s">
        <v>140</v>
      </c>
      <c r="E157" s="228" t="s">
        <v>1</v>
      </c>
      <c r="F157" s="229" t="s">
        <v>142</v>
      </c>
      <c r="G157" s="226"/>
      <c r="H157" s="230">
        <v>4.1340000000000003</v>
      </c>
      <c r="I157" s="231"/>
      <c r="J157" s="226"/>
      <c r="K157" s="226"/>
      <c r="L157" s="232"/>
      <c r="M157" s="233"/>
      <c r="N157" s="234"/>
      <c r="O157" s="234"/>
      <c r="P157" s="234"/>
      <c r="Q157" s="234"/>
      <c r="R157" s="234"/>
      <c r="S157" s="234"/>
      <c r="T157" s="235"/>
      <c r="AT157" s="236" t="s">
        <v>140</v>
      </c>
      <c r="AU157" s="236" t="s">
        <v>110</v>
      </c>
      <c r="AV157" s="13" t="s">
        <v>110</v>
      </c>
      <c r="AW157" s="13" t="s">
        <v>31</v>
      </c>
      <c r="AX157" s="13" t="s">
        <v>76</v>
      </c>
      <c r="AY157" s="236" t="s">
        <v>131</v>
      </c>
    </row>
    <row r="158" spans="1:65" s="13" customFormat="1" ht="11.25">
      <c r="B158" s="225"/>
      <c r="C158" s="226"/>
      <c r="D158" s="227" t="s">
        <v>140</v>
      </c>
      <c r="E158" s="228" t="s">
        <v>1</v>
      </c>
      <c r="F158" s="229" t="s">
        <v>143</v>
      </c>
      <c r="G158" s="226"/>
      <c r="H158" s="230">
        <v>5.3140000000000001</v>
      </c>
      <c r="I158" s="231"/>
      <c r="J158" s="226"/>
      <c r="K158" s="226"/>
      <c r="L158" s="232"/>
      <c r="M158" s="233"/>
      <c r="N158" s="234"/>
      <c r="O158" s="234"/>
      <c r="P158" s="234"/>
      <c r="Q158" s="234"/>
      <c r="R158" s="234"/>
      <c r="S158" s="234"/>
      <c r="T158" s="235"/>
      <c r="AT158" s="236" t="s">
        <v>140</v>
      </c>
      <c r="AU158" s="236" t="s">
        <v>110</v>
      </c>
      <c r="AV158" s="13" t="s">
        <v>110</v>
      </c>
      <c r="AW158" s="13" t="s">
        <v>31</v>
      </c>
      <c r="AX158" s="13" t="s">
        <v>76</v>
      </c>
      <c r="AY158" s="236" t="s">
        <v>131</v>
      </c>
    </row>
    <row r="159" spans="1:65" s="13" customFormat="1" ht="11.25">
      <c r="B159" s="225"/>
      <c r="C159" s="226"/>
      <c r="D159" s="227" t="s">
        <v>140</v>
      </c>
      <c r="E159" s="228" t="s">
        <v>1</v>
      </c>
      <c r="F159" s="229" t="s">
        <v>144</v>
      </c>
      <c r="G159" s="226"/>
      <c r="H159" s="230">
        <v>5.9580000000000002</v>
      </c>
      <c r="I159" s="231"/>
      <c r="J159" s="226"/>
      <c r="K159" s="226"/>
      <c r="L159" s="232"/>
      <c r="M159" s="233"/>
      <c r="N159" s="234"/>
      <c r="O159" s="234"/>
      <c r="P159" s="234"/>
      <c r="Q159" s="234"/>
      <c r="R159" s="234"/>
      <c r="S159" s="234"/>
      <c r="T159" s="235"/>
      <c r="AT159" s="236" t="s">
        <v>140</v>
      </c>
      <c r="AU159" s="236" t="s">
        <v>110</v>
      </c>
      <c r="AV159" s="13" t="s">
        <v>110</v>
      </c>
      <c r="AW159" s="13" t="s">
        <v>31</v>
      </c>
      <c r="AX159" s="13" t="s">
        <v>76</v>
      </c>
      <c r="AY159" s="236" t="s">
        <v>131</v>
      </c>
    </row>
    <row r="160" spans="1:65" s="13" customFormat="1" ht="11.25">
      <c r="B160" s="225"/>
      <c r="C160" s="226"/>
      <c r="D160" s="227" t="s">
        <v>140</v>
      </c>
      <c r="E160" s="228" t="s">
        <v>1</v>
      </c>
      <c r="F160" s="229" t="s">
        <v>145</v>
      </c>
      <c r="G160" s="226"/>
      <c r="H160" s="230">
        <v>5.9580000000000002</v>
      </c>
      <c r="I160" s="231"/>
      <c r="J160" s="226"/>
      <c r="K160" s="226"/>
      <c r="L160" s="232"/>
      <c r="M160" s="233"/>
      <c r="N160" s="234"/>
      <c r="O160" s="234"/>
      <c r="P160" s="234"/>
      <c r="Q160" s="234"/>
      <c r="R160" s="234"/>
      <c r="S160" s="234"/>
      <c r="T160" s="235"/>
      <c r="AT160" s="236" t="s">
        <v>140</v>
      </c>
      <c r="AU160" s="236" t="s">
        <v>110</v>
      </c>
      <c r="AV160" s="13" t="s">
        <v>110</v>
      </c>
      <c r="AW160" s="13" t="s">
        <v>31</v>
      </c>
      <c r="AX160" s="13" t="s">
        <v>76</v>
      </c>
      <c r="AY160" s="236" t="s">
        <v>131</v>
      </c>
    </row>
    <row r="161" spans="1:65" s="14" customFormat="1" ht="11.25">
      <c r="B161" s="237"/>
      <c r="C161" s="238"/>
      <c r="D161" s="227" t="s">
        <v>140</v>
      </c>
      <c r="E161" s="239" t="s">
        <v>1</v>
      </c>
      <c r="F161" s="240" t="s">
        <v>146</v>
      </c>
      <c r="G161" s="238"/>
      <c r="H161" s="241">
        <v>28.25</v>
      </c>
      <c r="I161" s="242"/>
      <c r="J161" s="238"/>
      <c r="K161" s="238"/>
      <c r="L161" s="243"/>
      <c r="M161" s="244"/>
      <c r="N161" s="245"/>
      <c r="O161" s="245"/>
      <c r="P161" s="245"/>
      <c r="Q161" s="245"/>
      <c r="R161" s="245"/>
      <c r="S161" s="245"/>
      <c r="T161" s="246"/>
      <c r="AT161" s="247" t="s">
        <v>140</v>
      </c>
      <c r="AU161" s="247" t="s">
        <v>110</v>
      </c>
      <c r="AV161" s="14" t="s">
        <v>138</v>
      </c>
      <c r="AW161" s="14" t="s">
        <v>31</v>
      </c>
      <c r="AX161" s="14" t="s">
        <v>81</v>
      </c>
      <c r="AY161" s="247" t="s">
        <v>131</v>
      </c>
    </row>
    <row r="162" spans="1:65" s="2" customFormat="1" ht="16.5" customHeight="1">
      <c r="A162" s="34"/>
      <c r="B162" s="35"/>
      <c r="C162" s="212" t="s">
        <v>165</v>
      </c>
      <c r="D162" s="212" t="s">
        <v>134</v>
      </c>
      <c r="E162" s="213" t="s">
        <v>166</v>
      </c>
      <c r="F162" s="214" t="s">
        <v>167</v>
      </c>
      <c r="G162" s="215" t="s">
        <v>168</v>
      </c>
      <c r="H162" s="216">
        <v>5</v>
      </c>
      <c r="I162" s="217"/>
      <c r="J162" s="218">
        <f>ROUND(I162*H162,2)</f>
        <v>0</v>
      </c>
      <c r="K162" s="219"/>
      <c r="L162" s="37"/>
      <c r="M162" s="220" t="s">
        <v>1</v>
      </c>
      <c r="N162" s="221" t="s">
        <v>42</v>
      </c>
      <c r="O162" s="75"/>
      <c r="P162" s="222">
        <f>O162*H162</f>
        <v>0</v>
      </c>
      <c r="Q162" s="222">
        <v>0</v>
      </c>
      <c r="R162" s="222">
        <f>Q162*H162</f>
        <v>0</v>
      </c>
      <c r="S162" s="222">
        <v>0</v>
      </c>
      <c r="T162" s="223">
        <f>S162*H162</f>
        <v>0</v>
      </c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R162" s="224" t="s">
        <v>138</v>
      </c>
      <c r="AT162" s="224" t="s">
        <v>134</v>
      </c>
      <c r="AU162" s="224" t="s">
        <v>110</v>
      </c>
      <c r="AY162" s="16" t="s">
        <v>131</v>
      </c>
      <c r="BE162" s="113">
        <f>IF(N162="základná",J162,0)</f>
        <v>0</v>
      </c>
      <c r="BF162" s="113">
        <f>IF(N162="znížená",J162,0)</f>
        <v>0</v>
      </c>
      <c r="BG162" s="113">
        <f>IF(N162="zákl. prenesená",J162,0)</f>
        <v>0</v>
      </c>
      <c r="BH162" s="113">
        <f>IF(N162="zníž. prenesená",J162,0)</f>
        <v>0</v>
      </c>
      <c r="BI162" s="113">
        <f>IF(N162="nulová",J162,0)</f>
        <v>0</v>
      </c>
      <c r="BJ162" s="16" t="s">
        <v>110</v>
      </c>
      <c r="BK162" s="113">
        <f>ROUND(I162*H162,2)</f>
        <v>0</v>
      </c>
      <c r="BL162" s="16" t="s">
        <v>138</v>
      </c>
      <c r="BM162" s="224" t="s">
        <v>169</v>
      </c>
    </row>
    <row r="163" spans="1:65" s="2" customFormat="1" ht="21.75" customHeight="1">
      <c r="A163" s="34"/>
      <c r="B163" s="35"/>
      <c r="C163" s="212" t="s">
        <v>132</v>
      </c>
      <c r="D163" s="212" t="s">
        <v>134</v>
      </c>
      <c r="E163" s="213" t="s">
        <v>170</v>
      </c>
      <c r="F163" s="214" t="s">
        <v>171</v>
      </c>
      <c r="G163" s="215" t="s">
        <v>172</v>
      </c>
      <c r="H163" s="216">
        <v>2.4089999999999998</v>
      </c>
      <c r="I163" s="217"/>
      <c r="J163" s="218">
        <f>ROUND(I163*H163,2)</f>
        <v>0</v>
      </c>
      <c r="K163" s="219"/>
      <c r="L163" s="37"/>
      <c r="M163" s="220" t="s">
        <v>1</v>
      </c>
      <c r="N163" s="221" t="s">
        <v>42</v>
      </c>
      <c r="O163" s="75"/>
      <c r="P163" s="222">
        <f>O163*H163</f>
        <v>0</v>
      </c>
      <c r="Q163" s="222">
        <v>0</v>
      </c>
      <c r="R163" s="222">
        <f>Q163*H163</f>
        <v>0</v>
      </c>
      <c r="S163" s="222">
        <v>0</v>
      </c>
      <c r="T163" s="223">
        <f>S163*H163</f>
        <v>0</v>
      </c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R163" s="224" t="s">
        <v>138</v>
      </c>
      <c r="AT163" s="224" t="s">
        <v>134</v>
      </c>
      <c r="AU163" s="224" t="s">
        <v>110</v>
      </c>
      <c r="AY163" s="16" t="s">
        <v>131</v>
      </c>
      <c r="BE163" s="113">
        <f>IF(N163="základná",J163,0)</f>
        <v>0</v>
      </c>
      <c r="BF163" s="113">
        <f>IF(N163="znížená",J163,0)</f>
        <v>0</v>
      </c>
      <c r="BG163" s="113">
        <f>IF(N163="zákl. prenesená",J163,0)</f>
        <v>0</v>
      </c>
      <c r="BH163" s="113">
        <f>IF(N163="zníž. prenesená",J163,0)</f>
        <v>0</v>
      </c>
      <c r="BI163" s="113">
        <f>IF(N163="nulová",J163,0)</f>
        <v>0</v>
      </c>
      <c r="BJ163" s="16" t="s">
        <v>110</v>
      </c>
      <c r="BK163" s="113">
        <f>ROUND(I163*H163,2)</f>
        <v>0</v>
      </c>
      <c r="BL163" s="16" t="s">
        <v>138</v>
      </c>
      <c r="BM163" s="224" t="s">
        <v>173</v>
      </c>
    </row>
    <row r="164" spans="1:65" s="2" customFormat="1" ht="21.75" customHeight="1">
      <c r="A164" s="34"/>
      <c r="B164" s="35"/>
      <c r="C164" s="212" t="s">
        <v>174</v>
      </c>
      <c r="D164" s="212" t="s">
        <v>134</v>
      </c>
      <c r="E164" s="213" t="s">
        <v>175</v>
      </c>
      <c r="F164" s="214" t="s">
        <v>176</v>
      </c>
      <c r="G164" s="215" t="s">
        <v>172</v>
      </c>
      <c r="H164" s="216">
        <v>2.4089999999999998</v>
      </c>
      <c r="I164" s="217"/>
      <c r="J164" s="218">
        <f>ROUND(I164*H164,2)</f>
        <v>0</v>
      </c>
      <c r="K164" s="219"/>
      <c r="L164" s="37"/>
      <c r="M164" s="220" t="s">
        <v>1</v>
      </c>
      <c r="N164" s="221" t="s">
        <v>42</v>
      </c>
      <c r="O164" s="75"/>
      <c r="P164" s="222">
        <f>O164*H164</f>
        <v>0</v>
      </c>
      <c r="Q164" s="222">
        <v>0</v>
      </c>
      <c r="R164" s="222">
        <f>Q164*H164</f>
        <v>0</v>
      </c>
      <c r="S164" s="222">
        <v>0</v>
      </c>
      <c r="T164" s="223">
        <f>S164*H164</f>
        <v>0</v>
      </c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R164" s="224" t="s">
        <v>138</v>
      </c>
      <c r="AT164" s="224" t="s">
        <v>134</v>
      </c>
      <c r="AU164" s="224" t="s">
        <v>110</v>
      </c>
      <c r="AY164" s="16" t="s">
        <v>131</v>
      </c>
      <c r="BE164" s="113">
        <f>IF(N164="základná",J164,0)</f>
        <v>0</v>
      </c>
      <c r="BF164" s="113">
        <f>IF(N164="znížená",J164,0)</f>
        <v>0</v>
      </c>
      <c r="BG164" s="113">
        <f>IF(N164="zákl. prenesená",J164,0)</f>
        <v>0</v>
      </c>
      <c r="BH164" s="113">
        <f>IF(N164="zníž. prenesená",J164,0)</f>
        <v>0</v>
      </c>
      <c r="BI164" s="113">
        <f>IF(N164="nulová",J164,0)</f>
        <v>0</v>
      </c>
      <c r="BJ164" s="16" t="s">
        <v>110</v>
      </c>
      <c r="BK164" s="113">
        <f>ROUND(I164*H164,2)</f>
        <v>0</v>
      </c>
      <c r="BL164" s="16" t="s">
        <v>138</v>
      </c>
      <c r="BM164" s="224" t="s">
        <v>177</v>
      </c>
    </row>
    <row r="165" spans="1:65" s="2" customFormat="1" ht="24.2" customHeight="1">
      <c r="A165" s="34"/>
      <c r="B165" s="35"/>
      <c r="C165" s="212" t="s">
        <v>178</v>
      </c>
      <c r="D165" s="212" t="s">
        <v>134</v>
      </c>
      <c r="E165" s="213" t="s">
        <v>179</v>
      </c>
      <c r="F165" s="214" t="s">
        <v>180</v>
      </c>
      <c r="G165" s="215" t="s">
        <v>172</v>
      </c>
      <c r="H165" s="216">
        <v>45.771000000000001</v>
      </c>
      <c r="I165" s="217"/>
      <c r="J165" s="218">
        <f>ROUND(I165*H165,2)</f>
        <v>0</v>
      </c>
      <c r="K165" s="219"/>
      <c r="L165" s="37"/>
      <c r="M165" s="220" t="s">
        <v>1</v>
      </c>
      <c r="N165" s="221" t="s">
        <v>42</v>
      </c>
      <c r="O165" s="75"/>
      <c r="P165" s="222">
        <f>O165*H165</f>
        <v>0</v>
      </c>
      <c r="Q165" s="222">
        <v>0</v>
      </c>
      <c r="R165" s="222">
        <f>Q165*H165</f>
        <v>0</v>
      </c>
      <c r="S165" s="222">
        <v>0</v>
      </c>
      <c r="T165" s="223">
        <f>S165*H165</f>
        <v>0</v>
      </c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R165" s="224" t="s">
        <v>138</v>
      </c>
      <c r="AT165" s="224" t="s">
        <v>134</v>
      </c>
      <c r="AU165" s="224" t="s">
        <v>110</v>
      </c>
      <c r="AY165" s="16" t="s">
        <v>131</v>
      </c>
      <c r="BE165" s="113">
        <f>IF(N165="základná",J165,0)</f>
        <v>0</v>
      </c>
      <c r="BF165" s="113">
        <f>IF(N165="znížená",J165,0)</f>
        <v>0</v>
      </c>
      <c r="BG165" s="113">
        <f>IF(N165="zákl. prenesená",J165,0)</f>
        <v>0</v>
      </c>
      <c r="BH165" s="113">
        <f>IF(N165="zníž. prenesená",J165,0)</f>
        <v>0</v>
      </c>
      <c r="BI165" s="113">
        <f>IF(N165="nulová",J165,0)</f>
        <v>0</v>
      </c>
      <c r="BJ165" s="16" t="s">
        <v>110</v>
      </c>
      <c r="BK165" s="113">
        <f>ROUND(I165*H165,2)</f>
        <v>0</v>
      </c>
      <c r="BL165" s="16" t="s">
        <v>138</v>
      </c>
      <c r="BM165" s="224" t="s">
        <v>181</v>
      </c>
    </row>
    <row r="166" spans="1:65" s="13" customFormat="1" ht="11.25">
      <c r="B166" s="225"/>
      <c r="C166" s="226"/>
      <c r="D166" s="227" t="s">
        <v>140</v>
      </c>
      <c r="E166" s="228" t="s">
        <v>1</v>
      </c>
      <c r="F166" s="229" t="s">
        <v>182</v>
      </c>
      <c r="G166" s="226"/>
      <c r="H166" s="230">
        <v>45.771000000000001</v>
      </c>
      <c r="I166" s="231"/>
      <c r="J166" s="226"/>
      <c r="K166" s="226"/>
      <c r="L166" s="232"/>
      <c r="M166" s="233"/>
      <c r="N166" s="234"/>
      <c r="O166" s="234"/>
      <c r="P166" s="234"/>
      <c r="Q166" s="234"/>
      <c r="R166" s="234"/>
      <c r="S166" s="234"/>
      <c r="T166" s="235"/>
      <c r="AT166" s="236" t="s">
        <v>140</v>
      </c>
      <c r="AU166" s="236" t="s">
        <v>110</v>
      </c>
      <c r="AV166" s="13" t="s">
        <v>110</v>
      </c>
      <c r="AW166" s="13" t="s">
        <v>31</v>
      </c>
      <c r="AX166" s="13" t="s">
        <v>81</v>
      </c>
      <c r="AY166" s="236" t="s">
        <v>131</v>
      </c>
    </row>
    <row r="167" spans="1:65" s="2" customFormat="1" ht="24.2" customHeight="1">
      <c r="A167" s="34"/>
      <c r="B167" s="35"/>
      <c r="C167" s="212" t="s">
        <v>160</v>
      </c>
      <c r="D167" s="212" t="s">
        <v>134</v>
      </c>
      <c r="E167" s="213" t="s">
        <v>183</v>
      </c>
      <c r="F167" s="214" t="s">
        <v>184</v>
      </c>
      <c r="G167" s="215" t="s">
        <v>172</v>
      </c>
      <c r="H167" s="216">
        <v>2.4089999999999998</v>
      </c>
      <c r="I167" s="217"/>
      <c r="J167" s="218">
        <f>ROUND(I167*H167,2)</f>
        <v>0</v>
      </c>
      <c r="K167" s="219"/>
      <c r="L167" s="37"/>
      <c r="M167" s="220" t="s">
        <v>1</v>
      </c>
      <c r="N167" s="221" t="s">
        <v>42</v>
      </c>
      <c r="O167" s="75"/>
      <c r="P167" s="222">
        <f>O167*H167</f>
        <v>0</v>
      </c>
      <c r="Q167" s="222">
        <v>0</v>
      </c>
      <c r="R167" s="222">
        <f>Q167*H167</f>
        <v>0</v>
      </c>
      <c r="S167" s="222">
        <v>0</v>
      </c>
      <c r="T167" s="223">
        <f>S167*H167</f>
        <v>0</v>
      </c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R167" s="224" t="s">
        <v>138</v>
      </c>
      <c r="AT167" s="224" t="s">
        <v>134</v>
      </c>
      <c r="AU167" s="224" t="s">
        <v>110</v>
      </c>
      <c r="AY167" s="16" t="s">
        <v>131</v>
      </c>
      <c r="BE167" s="113">
        <f>IF(N167="základná",J167,0)</f>
        <v>0</v>
      </c>
      <c r="BF167" s="113">
        <f>IF(N167="znížená",J167,0)</f>
        <v>0</v>
      </c>
      <c r="BG167" s="113">
        <f>IF(N167="zákl. prenesená",J167,0)</f>
        <v>0</v>
      </c>
      <c r="BH167" s="113">
        <f>IF(N167="zníž. prenesená",J167,0)</f>
        <v>0</v>
      </c>
      <c r="BI167" s="113">
        <f>IF(N167="nulová",J167,0)</f>
        <v>0</v>
      </c>
      <c r="BJ167" s="16" t="s">
        <v>110</v>
      </c>
      <c r="BK167" s="113">
        <f>ROUND(I167*H167,2)</f>
        <v>0</v>
      </c>
      <c r="BL167" s="16" t="s">
        <v>138</v>
      </c>
      <c r="BM167" s="224" t="s">
        <v>185</v>
      </c>
    </row>
    <row r="168" spans="1:65" s="2" customFormat="1" ht="24.2" customHeight="1">
      <c r="A168" s="34"/>
      <c r="B168" s="35"/>
      <c r="C168" s="212" t="s">
        <v>186</v>
      </c>
      <c r="D168" s="212" t="s">
        <v>134</v>
      </c>
      <c r="E168" s="213" t="s">
        <v>187</v>
      </c>
      <c r="F168" s="214" t="s">
        <v>188</v>
      </c>
      <c r="G168" s="215" t="s">
        <v>172</v>
      </c>
      <c r="H168" s="216">
        <v>12.045</v>
      </c>
      <c r="I168" s="217"/>
      <c r="J168" s="218">
        <f>ROUND(I168*H168,2)</f>
        <v>0</v>
      </c>
      <c r="K168" s="219"/>
      <c r="L168" s="37"/>
      <c r="M168" s="220" t="s">
        <v>1</v>
      </c>
      <c r="N168" s="221" t="s">
        <v>42</v>
      </c>
      <c r="O168" s="75"/>
      <c r="P168" s="222">
        <f>O168*H168</f>
        <v>0</v>
      </c>
      <c r="Q168" s="222">
        <v>0</v>
      </c>
      <c r="R168" s="222">
        <f>Q168*H168</f>
        <v>0</v>
      </c>
      <c r="S168" s="222">
        <v>0</v>
      </c>
      <c r="T168" s="223">
        <f>S168*H168</f>
        <v>0</v>
      </c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R168" s="224" t="s">
        <v>138</v>
      </c>
      <c r="AT168" s="224" t="s">
        <v>134</v>
      </c>
      <c r="AU168" s="224" t="s">
        <v>110</v>
      </c>
      <c r="AY168" s="16" t="s">
        <v>131</v>
      </c>
      <c r="BE168" s="113">
        <f>IF(N168="základná",J168,0)</f>
        <v>0</v>
      </c>
      <c r="BF168" s="113">
        <f>IF(N168="znížená",J168,0)</f>
        <v>0</v>
      </c>
      <c r="BG168" s="113">
        <f>IF(N168="zákl. prenesená",J168,0)</f>
        <v>0</v>
      </c>
      <c r="BH168" s="113">
        <f>IF(N168="zníž. prenesená",J168,0)</f>
        <v>0</v>
      </c>
      <c r="BI168" s="113">
        <f>IF(N168="nulová",J168,0)</f>
        <v>0</v>
      </c>
      <c r="BJ168" s="16" t="s">
        <v>110</v>
      </c>
      <c r="BK168" s="113">
        <f>ROUND(I168*H168,2)</f>
        <v>0</v>
      </c>
      <c r="BL168" s="16" t="s">
        <v>138</v>
      </c>
      <c r="BM168" s="224" t="s">
        <v>189</v>
      </c>
    </row>
    <row r="169" spans="1:65" s="13" customFormat="1" ht="11.25">
      <c r="B169" s="225"/>
      <c r="C169" s="226"/>
      <c r="D169" s="227" t="s">
        <v>140</v>
      </c>
      <c r="E169" s="228" t="s">
        <v>1</v>
      </c>
      <c r="F169" s="229" t="s">
        <v>190</v>
      </c>
      <c r="G169" s="226"/>
      <c r="H169" s="230">
        <v>12.045</v>
      </c>
      <c r="I169" s="231"/>
      <c r="J169" s="226"/>
      <c r="K169" s="226"/>
      <c r="L169" s="232"/>
      <c r="M169" s="233"/>
      <c r="N169" s="234"/>
      <c r="O169" s="234"/>
      <c r="P169" s="234"/>
      <c r="Q169" s="234"/>
      <c r="R169" s="234"/>
      <c r="S169" s="234"/>
      <c r="T169" s="235"/>
      <c r="AT169" s="236" t="s">
        <v>140</v>
      </c>
      <c r="AU169" s="236" t="s">
        <v>110</v>
      </c>
      <c r="AV169" s="13" t="s">
        <v>110</v>
      </c>
      <c r="AW169" s="13" t="s">
        <v>31</v>
      </c>
      <c r="AX169" s="13" t="s">
        <v>81</v>
      </c>
      <c r="AY169" s="236" t="s">
        <v>131</v>
      </c>
    </row>
    <row r="170" spans="1:65" s="2" customFormat="1" ht="24.2" customHeight="1">
      <c r="A170" s="34"/>
      <c r="B170" s="35"/>
      <c r="C170" s="212" t="s">
        <v>191</v>
      </c>
      <c r="D170" s="212" t="s">
        <v>134</v>
      </c>
      <c r="E170" s="213" t="s">
        <v>192</v>
      </c>
      <c r="F170" s="214" t="s">
        <v>193</v>
      </c>
      <c r="G170" s="215" t="s">
        <v>172</v>
      </c>
      <c r="H170" s="216">
        <v>2.4089999999999998</v>
      </c>
      <c r="I170" s="217"/>
      <c r="J170" s="218">
        <f>ROUND(I170*H170,2)</f>
        <v>0</v>
      </c>
      <c r="K170" s="219"/>
      <c r="L170" s="37"/>
      <c r="M170" s="220" t="s">
        <v>1</v>
      </c>
      <c r="N170" s="221" t="s">
        <v>42</v>
      </c>
      <c r="O170" s="75"/>
      <c r="P170" s="222">
        <f>O170*H170</f>
        <v>0</v>
      </c>
      <c r="Q170" s="222">
        <v>0</v>
      </c>
      <c r="R170" s="222">
        <f>Q170*H170</f>
        <v>0</v>
      </c>
      <c r="S170" s="222">
        <v>0</v>
      </c>
      <c r="T170" s="223">
        <f>S170*H170</f>
        <v>0</v>
      </c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R170" s="224" t="s">
        <v>138</v>
      </c>
      <c r="AT170" s="224" t="s">
        <v>134</v>
      </c>
      <c r="AU170" s="224" t="s">
        <v>110</v>
      </c>
      <c r="AY170" s="16" t="s">
        <v>131</v>
      </c>
      <c r="BE170" s="113">
        <f>IF(N170="základná",J170,0)</f>
        <v>0</v>
      </c>
      <c r="BF170" s="113">
        <f>IF(N170="znížená",J170,0)</f>
        <v>0</v>
      </c>
      <c r="BG170" s="113">
        <f>IF(N170="zákl. prenesená",J170,0)</f>
        <v>0</v>
      </c>
      <c r="BH170" s="113">
        <f>IF(N170="zníž. prenesená",J170,0)</f>
        <v>0</v>
      </c>
      <c r="BI170" s="113">
        <f>IF(N170="nulová",J170,0)</f>
        <v>0</v>
      </c>
      <c r="BJ170" s="16" t="s">
        <v>110</v>
      </c>
      <c r="BK170" s="113">
        <f>ROUND(I170*H170,2)</f>
        <v>0</v>
      </c>
      <c r="BL170" s="16" t="s">
        <v>138</v>
      </c>
      <c r="BM170" s="224" t="s">
        <v>194</v>
      </c>
    </row>
    <row r="171" spans="1:65" s="12" customFormat="1" ht="22.9" customHeight="1">
      <c r="B171" s="196"/>
      <c r="C171" s="197"/>
      <c r="D171" s="198" t="s">
        <v>75</v>
      </c>
      <c r="E171" s="210" t="s">
        <v>195</v>
      </c>
      <c r="F171" s="210" t="s">
        <v>196</v>
      </c>
      <c r="G171" s="197"/>
      <c r="H171" s="197"/>
      <c r="I171" s="200"/>
      <c r="J171" s="211">
        <f>BK171</f>
        <v>0</v>
      </c>
      <c r="K171" s="197"/>
      <c r="L171" s="202"/>
      <c r="M171" s="203"/>
      <c r="N171" s="204"/>
      <c r="O171" s="204"/>
      <c r="P171" s="205">
        <f>P172</f>
        <v>0</v>
      </c>
      <c r="Q171" s="204"/>
      <c r="R171" s="205">
        <f>R172</f>
        <v>0</v>
      </c>
      <c r="S171" s="204"/>
      <c r="T171" s="206">
        <f>T172</f>
        <v>0</v>
      </c>
      <c r="AR171" s="207" t="s">
        <v>81</v>
      </c>
      <c r="AT171" s="208" t="s">
        <v>75</v>
      </c>
      <c r="AU171" s="208" t="s">
        <v>81</v>
      </c>
      <c r="AY171" s="207" t="s">
        <v>131</v>
      </c>
      <c r="BK171" s="209">
        <f>BK172</f>
        <v>0</v>
      </c>
    </row>
    <row r="172" spans="1:65" s="2" customFormat="1" ht="24.2" customHeight="1">
      <c r="A172" s="34"/>
      <c r="B172" s="35"/>
      <c r="C172" s="212" t="s">
        <v>197</v>
      </c>
      <c r="D172" s="212" t="s">
        <v>134</v>
      </c>
      <c r="E172" s="213" t="s">
        <v>198</v>
      </c>
      <c r="F172" s="214" t="s">
        <v>199</v>
      </c>
      <c r="G172" s="215" t="s">
        <v>172</v>
      </c>
      <c r="H172" s="216">
        <v>1.1379999999999999</v>
      </c>
      <c r="I172" s="217"/>
      <c r="J172" s="218">
        <f>ROUND(I172*H172,2)</f>
        <v>0</v>
      </c>
      <c r="K172" s="219"/>
      <c r="L172" s="37"/>
      <c r="M172" s="220" t="s">
        <v>1</v>
      </c>
      <c r="N172" s="221" t="s">
        <v>42</v>
      </c>
      <c r="O172" s="75"/>
      <c r="P172" s="222">
        <f>O172*H172</f>
        <v>0</v>
      </c>
      <c r="Q172" s="222">
        <v>0</v>
      </c>
      <c r="R172" s="222">
        <f>Q172*H172</f>
        <v>0</v>
      </c>
      <c r="S172" s="222">
        <v>0</v>
      </c>
      <c r="T172" s="223">
        <f>S172*H172</f>
        <v>0</v>
      </c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R172" s="224" t="s">
        <v>138</v>
      </c>
      <c r="AT172" s="224" t="s">
        <v>134</v>
      </c>
      <c r="AU172" s="224" t="s">
        <v>110</v>
      </c>
      <c r="AY172" s="16" t="s">
        <v>131</v>
      </c>
      <c r="BE172" s="113">
        <f>IF(N172="základná",J172,0)</f>
        <v>0</v>
      </c>
      <c r="BF172" s="113">
        <f>IF(N172="znížená",J172,0)</f>
        <v>0</v>
      </c>
      <c r="BG172" s="113">
        <f>IF(N172="zákl. prenesená",J172,0)</f>
        <v>0</v>
      </c>
      <c r="BH172" s="113">
        <f>IF(N172="zníž. prenesená",J172,0)</f>
        <v>0</v>
      </c>
      <c r="BI172" s="113">
        <f>IF(N172="nulová",J172,0)</f>
        <v>0</v>
      </c>
      <c r="BJ172" s="16" t="s">
        <v>110</v>
      </c>
      <c r="BK172" s="113">
        <f>ROUND(I172*H172,2)</f>
        <v>0</v>
      </c>
      <c r="BL172" s="16" t="s">
        <v>138</v>
      </c>
      <c r="BM172" s="224" t="s">
        <v>200</v>
      </c>
    </row>
    <row r="173" spans="1:65" s="12" customFormat="1" ht="25.9" customHeight="1">
      <c r="B173" s="196"/>
      <c r="C173" s="197"/>
      <c r="D173" s="198" t="s">
        <v>75</v>
      </c>
      <c r="E173" s="199" t="s">
        <v>201</v>
      </c>
      <c r="F173" s="199" t="s">
        <v>202</v>
      </c>
      <c r="G173" s="197"/>
      <c r="H173" s="197"/>
      <c r="I173" s="200"/>
      <c r="J173" s="201">
        <f>BK173</f>
        <v>0</v>
      </c>
      <c r="K173" s="197"/>
      <c r="L173" s="202"/>
      <c r="M173" s="203"/>
      <c r="N173" s="204"/>
      <c r="O173" s="204"/>
      <c r="P173" s="205">
        <f>SUM(P174:P181)</f>
        <v>0</v>
      </c>
      <c r="Q173" s="204"/>
      <c r="R173" s="205">
        <f>SUM(R174:R181)</f>
        <v>0</v>
      </c>
      <c r="S173" s="204"/>
      <c r="T173" s="206">
        <f>SUM(T174:T181)</f>
        <v>0.47061900000000007</v>
      </c>
      <c r="AR173" s="207" t="s">
        <v>110</v>
      </c>
      <c r="AT173" s="208" t="s">
        <v>75</v>
      </c>
      <c r="AU173" s="208" t="s">
        <v>76</v>
      </c>
      <c r="AY173" s="207" t="s">
        <v>131</v>
      </c>
      <c r="BK173" s="209">
        <f>SUM(BK174:BK181)</f>
        <v>0</v>
      </c>
    </row>
    <row r="174" spans="1:65" s="2" customFormat="1" ht="24.2" customHeight="1">
      <c r="A174" s="34"/>
      <c r="B174" s="35"/>
      <c r="C174" s="212" t="s">
        <v>203</v>
      </c>
      <c r="D174" s="212" t="s">
        <v>134</v>
      </c>
      <c r="E174" s="213" t="s">
        <v>204</v>
      </c>
      <c r="F174" s="214" t="s">
        <v>205</v>
      </c>
      <c r="G174" s="215" t="s">
        <v>137</v>
      </c>
      <c r="H174" s="216">
        <v>470.61900000000003</v>
      </c>
      <c r="I174" s="217"/>
      <c r="J174" s="218">
        <f>ROUND(I174*H174,2)</f>
        <v>0</v>
      </c>
      <c r="K174" s="219"/>
      <c r="L174" s="37"/>
      <c r="M174" s="220" t="s">
        <v>1</v>
      </c>
      <c r="N174" s="221" t="s">
        <v>42</v>
      </c>
      <c r="O174" s="75"/>
      <c r="P174" s="222">
        <f>O174*H174</f>
        <v>0</v>
      </c>
      <c r="Q174" s="222">
        <v>0</v>
      </c>
      <c r="R174" s="222">
        <f>Q174*H174</f>
        <v>0</v>
      </c>
      <c r="S174" s="222">
        <v>1E-3</v>
      </c>
      <c r="T174" s="223">
        <f>S174*H174</f>
        <v>0.47061900000000007</v>
      </c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R174" s="224" t="s">
        <v>158</v>
      </c>
      <c r="AT174" s="224" t="s">
        <v>134</v>
      </c>
      <c r="AU174" s="224" t="s">
        <v>81</v>
      </c>
      <c r="AY174" s="16" t="s">
        <v>131</v>
      </c>
      <c r="BE174" s="113">
        <f>IF(N174="základná",J174,0)</f>
        <v>0</v>
      </c>
      <c r="BF174" s="113">
        <f>IF(N174="znížená",J174,0)</f>
        <v>0</v>
      </c>
      <c r="BG174" s="113">
        <f>IF(N174="zákl. prenesená",J174,0)</f>
        <v>0</v>
      </c>
      <c r="BH174" s="113">
        <f>IF(N174="zníž. prenesená",J174,0)</f>
        <v>0</v>
      </c>
      <c r="BI174" s="113">
        <f>IF(N174="nulová",J174,0)</f>
        <v>0</v>
      </c>
      <c r="BJ174" s="16" t="s">
        <v>110</v>
      </c>
      <c r="BK174" s="113">
        <f>ROUND(I174*H174,2)</f>
        <v>0</v>
      </c>
      <c r="BL174" s="16" t="s">
        <v>158</v>
      </c>
      <c r="BM174" s="224" t="s">
        <v>206</v>
      </c>
    </row>
    <row r="175" spans="1:65" s="13" customFormat="1" ht="11.25">
      <c r="B175" s="225"/>
      <c r="C175" s="226"/>
      <c r="D175" s="227" t="s">
        <v>140</v>
      </c>
      <c r="E175" s="228" t="s">
        <v>1</v>
      </c>
      <c r="F175" s="229" t="s">
        <v>150</v>
      </c>
      <c r="G175" s="226"/>
      <c r="H175" s="230">
        <v>111.64100000000001</v>
      </c>
      <c r="I175" s="231"/>
      <c r="J175" s="226"/>
      <c r="K175" s="226"/>
      <c r="L175" s="232"/>
      <c r="M175" s="233"/>
      <c r="N175" s="234"/>
      <c r="O175" s="234"/>
      <c r="P175" s="234"/>
      <c r="Q175" s="234"/>
      <c r="R175" s="234"/>
      <c r="S175" s="234"/>
      <c r="T175" s="235"/>
      <c r="AT175" s="236" t="s">
        <v>140</v>
      </c>
      <c r="AU175" s="236" t="s">
        <v>81</v>
      </c>
      <c r="AV175" s="13" t="s">
        <v>110</v>
      </c>
      <c r="AW175" s="13" t="s">
        <v>31</v>
      </c>
      <c r="AX175" s="13" t="s">
        <v>76</v>
      </c>
      <c r="AY175" s="236" t="s">
        <v>131</v>
      </c>
    </row>
    <row r="176" spans="1:65" s="13" customFormat="1" ht="11.25">
      <c r="B176" s="225"/>
      <c r="C176" s="226"/>
      <c r="D176" s="227" t="s">
        <v>140</v>
      </c>
      <c r="E176" s="228" t="s">
        <v>1</v>
      </c>
      <c r="F176" s="229" t="s">
        <v>151</v>
      </c>
      <c r="G176" s="226"/>
      <c r="H176" s="230">
        <v>126.012</v>
      </c>
      <c r="I176" s="231"/>
      <c r="J176" s="226"/>
      <c r="K176" s="226"/>
      <c r="L176" s="232"/>
      <c r="M176" s="233"/>
      <c r="N176" s="234"/>
      <c r="O176" s="234"/>
      <c r="P176" s="234"/>
      <c r="Q176" s="234"/>
      <c r="R176" s="234"/>
      <c r="S176" s="234"/>
      <c r="T176" s="235"/>
      <c r="AT176" s="236" t="s">
        <v>140</v>
      </c>
      <c r="AU176" s="236" t="s">
        <v>81</v>
      </c>
      <c r="AV176" s="13" t="s">
        <v>110</v>
      </c>
      <c r="AW176" s="13" t="s">
        <v>31</v>
      </c>
      <c r="AX176" s="13" t="s">
        <v>76</v>
      </c>
      <c r="AY176" s="236" t="s">
        <v>131</v>
      </c>
    </row>
    <row r="177" spans="1:65" s="13" customFormat="1" ht="11.25">
      <c r="B177" s="225"/>
      <c r="C177" s="226"/>
      <c r="D177" s="227" t="s">
        <v>140</v>
      </c>
      <c r="E177" s="228" t="s">
        <v>1</v>
      </c>
      <c r="F177" s="229" t="s">
        <v>152</v>
      </c>
      <c r="G177" s="226"/>
      <c r="H177" s="230">
        <v>101.89</v>
      </c>
      <c r="I177" s="231"/>
      <c r="J177" s="226"/>
      <c r="K177" s="226"/>
      <c r="L177" s="232"/>
      <c r="M177" s="233"/>
      <c r="N177" s="234"/>
      <c r="O177" s="234"/>
      <c r="P177" s="234"/>
      <c r="Q177" s="234"/>
      <c r="R177" s="234"/>
      <c r="S177" s="234"/>
      <c r="T177" s="235"/>
      <c r="AT177" s="236" t="s">
        <v>140</v>
      </c>
      <c r="AU177" s="236" t="s">
        <v>81</v>
      </c>
      <c r="AV177" s="13" t="s">
        <v>110</v>
      </c>
      <c r="AW177" s="13" t="s">
        <v>31</v>
      </c>
      <c r="AX177" s="13" t="s">
        <v>76</v>
      </c>
      <c r="AY177" s="236" t="s">
        <v>131</v>
      </c>
    </row>
    <row r="178" spans="1:65" s="13" customFormat="1" ht="11.25">
      <c r="B178" s="225"/>
      <c r="C178" s="226"/>
      <c r="D178" s="227" t="s">
        <v>140</v>
      </c>
      <c r="E178" s="228" t="s">
        <v>1</v>
      </c>
      <c r="F178" s="229" t="s">
        <v>153</v>
      </c>
      <c r="G178" s="226"/>
      <c r="H178" s="230">
        <v>65.537999999999997</v>
      </c>
      <c r="I178" s="231"/>
      <c r="J178" s="226"/>
      <c r="K178" s="226"/>
      <c r="L178" s="232"/>
      <c r="M178" s="233"/>
      <c r="N178" s="234"/>
      <c r="O178" s="234"/>
      <c r="P178" s="234"/>
      <c r="Q178" s="234"/>
      <c r="R178" s="234"/>
      <c r="S178" s="234"/>
      <c r="T178" s="235"/>
      <c r="AT178" s="236" t="s">
        <v>140</v>
      </c>
      <c r="AU178" s="236" t="s">
        <v>81</v>
      </c>
      <c r="AV178" s="13" t="s">
        <v>110</v>
      </c>
      <c r="AW178" s="13" t="s">
        <v>31</v>
      </c>
      <c r="AX178" s="13" t="s">
        <v>76</v>
      </c>
      <c r="AY178" s="236" t="s">
        <v>131</v>
      </c>
    </row>
    <row r="179" spans="1:65" s="13" customFormat="1" ht="11.25">
      <c r="B179" s="225"/>
      <c r="C179" s="226"/>
      <c r="D179" s="227" t="s">
        <v>140</v>
      </c>
      <c r="E179" s="228" t="s">
        <v>1</v>
      </c>
      <c r="F179" s="229" t="s">
        <v>154</v>
      </c>
      <c r="G179" s="226"/>
      <c r="H179" s="230">
        <v>65.537999999999997</v>
      </c>
      <c r="I179" s="231"/>
      <c r="J179" s="226"/>
      <c r="K179" s="226"/>
      <c r="L179" s="232"/>
      <c r="M179" s="233"/>
      <c r="N179" s="234"/>
      <c r="O179" s="234"/>
      <c r="P179" s="234"/>
      <c r="Q179" s="234"/>
      <c r="R179" s="234"/>
      <c r="S179" s="234"/>
      <c r="T179" s="235"/>
      <c r="AT179" s="236" t="s">
        <v>140</v>
      </c>
      <c r="AU179" s="236" t="s">
        <v>81</v>
      </c>
      <c r="AV179" s="13" t="s">
        <v>110</v>
      </c>
      <c r="AW179" s="13" t="s">
        <v>31</v>
      </c>
      <c r="AX179" s="13" t="s">
        <v>76</v>
      </c>
      <c r="AY179" s="236" t="s">
        <v>131</v>
      </c>
    </row>
    <row r="180" spans="1:65" s="14" customFormat="1" ht="11.25">
      <c r="B180" s="237"/>
      <c r="C180" s="238"/>
      <c r="D180" s="227" t="s">
        <v>140</v>
      </c>
      <c r="E180" s="239" t="s">
        <v>1</v>
      </c>
      <c r="F180" s="240" t="s">
        <v>146</v>
      </c>
      <c r="G180" s="238"/>
      <c r="H180" s="241">
        <v>470.61900000000003</v>
      </c>
      <c r="I180" s="242"/>
      <c r="J180" s="238"/>
      <c r="K180" s="238"/>
      <c r="L180" s="243"/>
      <c r="M180" s="244"/>
      <c r="N180" s="245"/>
      <c r="O180" s="245"/>
      <c r="P180" s="245"/>
      <c r="Q180" s="245"/>
      <c r="R180" s="245"/>
      <c r="S180" s="245"/>
      <c r="T180" s="246"/>
      <c r="AT180" s="247" t="s">
        <v>140</v>
      </c>
      <c r="AU180" s="247" t="s">
        <v>81</v>
      </c>
      <c r="AV180" s="14" t="s">
        <v>138</v>
      </c>
      <c r="AW180" s="14" t="s">
        <v>31</v>
      </c>
      <c r="AX180" s="14" t="s">
        <v>81</v>
      </c>
      <c r="AY180" s="247" t="s">
        <v>131</v>
      </c>
    </row>
    <row r="181" spans="1:65" s="2" customFormat="1" ht="24.2" customHeight="1">
      <c r="A181" s="34"/>
      <c r="B181" s="35"/>
      <c r="C181" s="212" t="s">
        <v>207</v>
      </c>
      <c r="D181" s="212" t="s">
        <v>134</v>
      </c>
      <c r="E181" s="213" t="s">
        <v>208</v>
      </c>
      <c r="F181" s="214" t="s">
        <v>209</v>
      </c>
      <c r="G181" s="215" t="s">
        <v>210</v>
      </c>
      <c r="H181" s="248"/>
      <c r="I181" s="217"/>
      <c r="J181" s="218">
        <f>ROUND(I181*H181,2)</f>
        <v>0</v>
      </c>
      <c r="K181" s="219"/>
      <c r="L181" s="37"/>
      <c r="M181" s="220" t="s">
        <v>1</v>
      </c>
      <c r="N181" s="221" t="s">
        <v>42</v>
      </c>
      <c r="O181" s="75"/>
      <c r="P181" s="222">
        <f>O181*H181</f>
        <v>0</v>
      </c>
      <c r="Q181" s="222">
        <v>0</v>
      </c>
      <c r="R181" s="222">
        <f>Q181*H181</f>
        <v>0</v>
      </c>
      <c r="S181" s="222">
        <v>0</v>
      </c>
      <c r="T181" s="223">
        <f>S181*H181</f>
        <v>0</v>
      </c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R181" s="224" t="s">
        <v>158</v>
      </c>
      <c r="AT181" s="224" t="s">
        <v>134</v>
      </c>
      <c r="AU181" s="224" t="s">
        <v>81</v>
      </c>
      <c r="AY181" s="16" t="s">
        <v>131</v>
      </c>
      <c r="BE181" s="113">
        <f>IF(N181="základná",J181,0)</f>
        <v>0</v>
      </c>
      <c r="BF181" s="113">
        <f>IF(N181="znížená",J181,0)</f>
        <v>0</v>
      </c>
      <c r="BG181" s="113">
        <f>IF(N181="zákl. prenesená",J181,0)</f>
        <v>0</v>
      </c>
      <c r="BH181" s="113">
        <f>IF(N181="zníž. prenesená",J181,0)</f>
        <v>0</v>
      </c>
      <c r="BI181" s="113">
        <f>IF(N181="nulová",J181,0)</f>
        <v>0</v>
      </c>
      <c r="BJ181" s="16" t="s">
        <v>110</v>
      </c>
      <c r="BK181" s="113">
        <f>ROUND(I181*H181,2)</f>
        <v>0</v>
      </c>
      <c r="BL181" s="16" t="s">
        <v>158</v>
      </c>
      <c r="BM181" s="224" t="s">
        <v>211</v>
      </c>
    </row>
    <row r="182" spans="1:65" s="12" customFormat="1" ht="25.9" customHeight="1">
      <c r="B182" s="196"/>
      <c r="C182" s="197"/>
      <c r="D182" s="198" t="s">
        <v>75</v>
      </c>
      <c r="E182" s="199" t="s">
        <v>212</v>
      </c>
      <c r="F182" s="199" t="s">
        <v>213</v>
      </c>
      <c r="G182" s="197"/>
      <c r="H182" s="197"/>
      <c r="I182" s="200"/>
      <c r="J182" s="201">
        <f>BK182</f>
        <v>0</v>
      </c>
      <c r="K182" s="197"/>
      <c r="L182" s="202"/>
      <c r="M182" s="203"/>
      <c r="N182" s="204"/>
      <c r="O182" s="204"/>
      <c r="P182" s="205">
        <f>P183+P187</f>
        <v>0</v>
      </c>
      <c r="Q182" s="204"/>
      <c r="R182" s="205">
        <f>R183+R187</f>
        <v>12.221764350000001</v>
      </c>
      <c r="S182" s="204"/>
      <c r="T182" s="206">
        <f>T183+T187</f>
        <v>1.7000000000000001E-2</v>
      </c>
      <c r="AR182" s="207" t="s">
        <v>110</v>
      </c>
      <c r="AT182" s="208" t="s">
        <v>75</v>
      </c>
      <c r="AU182" s="208" t="s">
        <v>76</v>
      </c>
      <c r="AY182" s="207" t="s">
        <v>131</v>
      </c>
      <c r="BK182" s="209">
        <f>BK183+BK187</f>
        <v>0</v>
      </c>
    </row>
    <row r="183" spans="1:65" s="12" customFormat="1" ht="22.9" customHeight="1">
      <c r="B183" s="196"/>
      <c r="C183" s="197"/>
      <c r="D183" s="198" t="s">
        <v>75</v>
      </c>
      <c r="E183" s="210" t="s">
        <v>214</v>
      </c>
      <c r="F183" s="210" t="s">
        <v>215</v>
      </c>
      <c r="G183" s="197"/>
      <c r="H183" s="197"/>
      <c r="I183" s="200"/>
      <c r="J183" s="211">
        <f>BK183</f>
        <v>0</v>
      </c>
      <c r="K183" s="197"/>
      <c r="L183" s="202"/>
      <c r="M183" s="203"/>
      <c r="N183" s="204"/>
      <c r="O183" s="204"/>
      <c r="P183" s="205">
        <f>SUM(P184:P186)</f>
        <v>0</v>
      </c>
      <c r="Q183" s="204"/>
      <c r="R183" s="205">
        <f>SUM(R184:R186)</f>
        <v>3.1E-4</v>
      </c>
      <c r="S183" s="204"/>
      <c r="T183" s="206">
        <f>SUM(T184:T186)</f>
        <v>1.7000000000000001E-2</v>
      </c>
      <c r="AR183" s="207" t="s">
        <v>110</v>
      </c>
      <c r="AT183" s="208" t="s">
        <v>75</v>
      </c>
      <c r="AU183" s="208" t="s">
        <v>81</v>
      </c>
      <c r="AY183" s="207" t="s">
        <v>131</v>
      </c>
      <c r="BK183" s="209">
        <f>SUM(BK184:BK186)</f>
        <v>0</v>
      </c>
    </row>
    <row r="184" spans="1:65" s="2" customFormat="1" ht="16.5" customHeight="1">
      <c r="A184" s="34"/>
      <c r="B184" s="35"/>
      <c r="C184" s="212" t="s">
        <v>216</v>
      </c>
      <c r="D184" s="212" t="s">
        <v>134</v>
      </c>
      <c r="E184" s="213" t="s">
        <v>217</v>
      </c>
      <c r="F184" s="214" t="s">
        <v>218</v>
      </c>
      <c r="G184" s="215" t="s">
        <v>219</v>
      </c>
      <c r="H184" s="216">
        <v>17</v>
      </c>
      <c r="I184" s="217"/>
      <c r="J184" s="218">
        <f>ROUND(I184*H184,2)</f>
        <v>0</v>
      </c>
      <c r="K184" s="219"/>
      <c r="L184" s="37"/>
      <c r="M184" s="220" t="s">
        <v>1</v>
      </c>
      <c r="N184" s="221" t="s">
        <v>42</v>
      </c>
      <c r="O184" s="75"/>
      <c r="P184" s="222">
        <f>O184*H184</f>
        <v>0</v>
      </c>
      <c r="Q184" s="222">
        <v>0</v>
      </c>
      <c r="R184" s="222">
        <f>Q184*H184</f>
        <v>0</v>
      </c>
      <c r="S184" s="222">
        <v>1E-3</v>
      </c>
      <c r="T184" s="223">
        <f>S184*H184</f>
        <v>1.7000000000000001E-2</v>
      </c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R184" s="224" t="s">
        <v>158</v>
      </c>
      <c r="AT184" s="224" t="s">
        <v>134</v>
      </c>
      <c r="AU184" s="224" t="s">
        <v>110</v>
      </c>
      <c r="AY184" s="16" t="s">
        <v>131</v>
      </c>
      <c r="BE184" s="113">
        <f>IF(N184="základná",J184,0)</f>
        <v>0</v>
      </c>
      <c r="BF184" s="113">
        <f>IF(N184="znížená",J184,0)</f>
        <v>0</v>
      </c>
      <c r="BG184" s="113">
        <f>IF(N184="zákl. prenesená",J184,0)</f>
        <v>0</v>
      </c>
      <c r="BH184" s="113">
        <f>IF(N184="zníž. prenesená",J184,0)</f>
        <v>0</v>
      </c>
      <c r="BI184" s="113">
        <f>IF(N184="nulová",J184,0)</f>
        <v>0</v>
      </c>
      <c r="BJ184" s="16" t="s">
        <v>110</v>
      </c>
      <c r="BK184" s="113">
        <f>ROUND(I184*H184,2)</f>
        <v>0</v>
      </c>
      <c r="BL184" s="16" t="s">
        <v>158</v>
      </c>
      <c r="BM184" s="224" t="s">
        <v>220</v>
      </c>
    </row>
    <row r="185" spans="1:65" s="2" customFormat="1" ht="24.2" customHeight="1">
      <c r="A185" s="34"/>
      <c r="B185" s="35"/>
      <c r="C185" s="212" t="s">
        <v>158</v>
      </c>
      <c r="D185" s="212" t="s">
        <v>134</v>
      </c>
      <c r="E185" s="213" t="s">
        <v>221</v>
      </c>
      <c r="F185" s="214" t="s">
        <v>222</v>
      </c>
      <c r="G185" s="215" t="s">
        <v>219</v>
      </c>
      <c r="H185" s="216">
        <v>31</v>
      </c>
      <c r="I185" s="217"/>
      <c r="J185" s="218">
        <f>ROUND(I185*H185,2)</f>
        <v>0</v>
      </c>
      <c r="K185" s="219"/>
      <c r="L185" s="37"/>
      <c r="M185" s="220" t="s">
        <v>1</v>
      </c>
      <c r="N185" s="221" t="s">
        <v>42</v>
      </c>
      <c r="O185" s="75"/>
      <c r="P185" s="222">
        <f>O185*H185</f>
        <v>0</v>
      </c>
      <c r="Q185" s="222">
        <v>0</v>
      </c>
      <c r="R185" s="222">
        <f>Q185*H185</f>
        <v>0</v>
      </c>
      <c r="S185" s="222">
        <v>0</v>
      </c>
      <c r="T185" s="223">
        <f>S185*H185</f>
        <v>0</v>
      </c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  <c r="AR185" s="224" t="s">
        <v>158</v>
      </c>
      <c r="AT185" s="224" t="s">
        <v>134</v>
      </c>
      <c r="AU185" s="224" t="s">
        <v>110</v>
      </c>
      <c r="AY185" s="16" t="s">
        <v>131</v>
      </c>
      <c r="BE185" s="113">
        <f>IF(N185="základná",J185,0)</f>
        <v>0</v>
      </c>
      <c r="BF185" s="113">
        <f>IF(N185="znížená",J185,0)</f>
        <v>0</v>
      </c>
      <c r="BG185" s="113">
        <f>IF(N185="zákl. prenesená",J185,0)</f>
        <v>0</v>
      </c>
      <c r="BH185" s="113">
        <f>IF(N185="zníž. prenesená",J185,0)</f>
        <v>0</v>
      </c>
      <c r="BI185" s="113">
        <f>IF(N185="nulová",J185,0)</f>
        <v>0</v>
      </c>
      <c r="BJ185" s="16" t="s">
        <v>110</v>
      </c>
      <c r="BK185" s="113">
        <f>ROUND(I185*H185,2)</f>
        <v>0</v>
      </c>
      <c r="BL185" s="16" t="s">
        <v>158</v>
      </c>
      <c r="BM185" s="224" t="s">
        <v>223</v>
      </c>
    </row>
    <row r="186" spans="1:65" s="2" customFormat="1" ht="33" customHeight="1">
      <c r="A186" s="34"/>
      <c r="B186" s="35"/>
      <c r="C186" s="212" t="s">
        <v>224</v>
      </c>
      <c r="D186" s="212" t="s">
        <v>134</v>
      </c>
      <c r="E186" s="213" t="s">
        <v>225</v>
      </c>
      <c r="F186" s="214" t="s">
        <v>226</v>
      </c>
      <c r="G186" s="215" t="s">
        <v>219</v>
      </c>
      <c r="H186" s="216">
        <v>31</v>
      </c>
      <c r="I186" s="217"/>
      <c r="J186" s="218">
        <f>ROUND(I186*H186,2)</f>
        <v>0</v>
      </c>
      <c r="K186" s="219"/>
      <c r="L186" s="37"/>
      <c r="M186" s="220" t="s">
        <v>1</v>
      </c>
      <c r="N186" s="221" t="s">
        <v>42</v>
      </c>
      <c r="O186" s="75"/>
      <c r="P186" s="222">
        <f>O186*H186</f>
        <v>0</v>
      </c>
      <c r="Q186" s="222">
        <v>1.0000000000000001E-5</v>
      </c>
      <c r="R186" s="222">
        <f>Q186*H186</f>
        <v>3.1E-4</v>
      </c>
      <c r="S186" s="222">
        <v>0</v>
      </c>
      <c r="T186" s="223">
        <f>S186*H186</f>
        <v>0</v>
      </c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R186" s="224" t="s">
        <v>158</v>
      </c>
      <c r="AT186" s="224" t="s">
        <v>134</v>
      </c>
      <c r="AU186" s="224" t="s">
        <v>110</v>
      </c>
      <c r="AY186" s="16" t="s">
        <v>131</v>
      </c>
      <c r="BE186" s="113">
        <f>IF(N186="základná",J186,0)</f>
        <v>0</v>
      </c>
      <c r="BF186" s="113">
        <f>IF(N186="znížená",J186,0)</f>
        <v>0</v>
      </c>
      <c r="BG186" s="113">
        <f>IF(N186="zákl. prenesená",J186,0)</f>
        <v>0</v>
      </c>
      <c r="BH186" s="113">
        <f>IF(N186="zníž. prenesená",J186,0)</f>
        <v>0</v>
      </c>
      <c r="BI186" s="113">
        <f>IF(N186="nulová",J186,0)</f>
        <v>0</v>
      </c>
      <c r="BJ186" s="16" t="s">
        <v>110</v>
      </c>
      <c r="BK186" s="113">
        <f>ROUND(I186*H186,2)</f>
        <v>0</v>
      </c>
      <c r="BL186" s="16" t="s">
        <v>158</v>
      </c>
      <c r="BM186" s="224" t="s">
        <v>227</v>
      </c>
    </row>
    <row r="187" spans="1:65" s="12" customFormat="1" ht="22.9" customHeight="1">
      <c r="B187" s="196"/>
      <c r="C187" s="197"/>
      <c r="D187" s="198" t="s">
        <v>75</v>
      </c>
      <c r="E187" s="210" t="s">
        <v>228</v>
      </c>
      <c r="F187" s="210" t="s">
        <v>229</v>
      </c>
      <c r="G187" s="197"/>
      <c r="H187" s="197"/>
      <c r="I187" s="200"/>
      <c r="J187" s="211">
        <f>BK187</f>
        <v>0</v>
      </c>
      <c r="K187" s="197"/>
      <c r="L187" s="202"/>
      <c r="M187" s="203"/>
      <c r="N187" s="204"/>
      <c r="O187" s="204"/>
      <c r="P187" s="205">
        <f>SUM(P188:P225)</f>
        <v>0</v>
      </c>
      <c r="Q187" s="204"/>
      <c r="R187" s="205">
        <f>SUM(R188:R225)</f>
        <v>12.22145435</v>
      </c>
      <c r="S187" s="204"/>
      <c r="T187" s="206">
        <f>SUM(T188:T225)</f>
        <v>0</v>
      </c>
      <c r="AR187" s="207" t="s">
        <v>110</v>
      </c>
      <c r="AT187" s="208" t="s">
        <v>75</v>
      </c>
      <c r="AU187" s="208" t="s">
        <v>81</v>
      </c>
      <c r="AY187" s="207" t="s">
        <v>131</v>
      </c>
      <c r="BK187" s="209">
        <f>SUM(BK188:BK225)</f>
        <v>0</v>
      </c>
    </row>
    <row r="188" spans="1:65" s="2" customFormat="1" ht="33" customHeight="1">
      <c r="A188" s="34"/>
      <c r="B188" s="35"/>
      <c r="C188" s="212" t="s">
        <v>230</v>
      </c>
      <c r="D188" s="212" t="s">
        <v>134</v>
      </c>
      <c r="E188" s="213" t="s">
        <v>231</v>
      </c>
      <c r="F188" s="214" t="s">
        <v>232</v>
      </c>
      <c r="G188" s="215" t="s">
        <v>233</v>
      </c>
      <c r="H188" s="216">
        <v>282.495</v>
      </c>
      <c r="I188" s="217"/>
      <c r="J188" s="218">
        <f>ROUND(I188*H188,2)</f>
        <v>0</v>
      </c>
      <c r="K188" s="219"/>
      <c r="L188" s="37"/>
      <c r="M188" s="220" t="s">
        <v>1</v>
      </c>
      <c r="N188" s="221" t="s">
        <v>42</v>
      </c>
      <c r="O188" s="75"/>
      <c r="P188" s="222">
        <f>O188*H188</f>
        <v>0</v>
      </c>
      <c r="Q188" s="222">
        <v>6.0999999999999997E-4</v>
      </c>
      <c r="R188" s="222">
        <f>Q188*H188</f>
        <v>0.17232195</v>
      </c>
      <c r="S188" s="222">
        <v>0</v>
      </c>
      <c r="T188" s="223">
        <f>S188*H188</f>
        <v>0</v>
      </c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  <c r="AR188" s="224" t="s">
        <v>158</v>
      </c>
      <c r="AT188" s="224" t="s">
        <v>134</v>
      </c>
      <c r="AU188" s="224" t="s">
        <v>110</v>
      </c>
      <c r="AY188" s="16" t="s">
        <v>131</v>
      </c>
      <c r="BE188" s="113">
        <f>IF(N188="základná",J188,0)</f>
        <v>0</v>
      </c>
      <c r="BF188" s="113">
        <f>IF(N188="znížená",J188,0)</f>
        <v>0</v>
      </c>
      <c r="BG188" s="113">
        <f>IF(N188="zákl. prenesená",J188,0)</f>
        <v>0</v>
      </c>
      <c r="BH188" s="113">
        <f>IF(N188="zníž. prenesená",J188,0)</f>
        <v>0</v>
      </c>
      <c r="BI188" s="113">
        <f>IF(N188="nulová",J188,0)</f>
        <v>0</v>
      </c>
      <c r="BJ188" s="16" t="s">
        <v>110</v>
      </c>
      <c r="BK188" s="113">
        <f>ROUND(I188*H188,2)</f>
        <v>0</v>
      </c>
      <c r="BL188" s="16" t="s">
        <v>158</v>
      </c>
      <c r="BM188" s="224" t="s">
        <v>234</v>
      </c>
    </row>
    <row r="189" spans="1:65" s="13" customFormat="1" ht="11.25">
      <c r="B189" s="225"/>
      <c r="C189" s="226"/>
      <c r="D189" s="227" t="s">
        <v>140</v>
      </c>
      <c r="E189" s="228" t="s">
        <v>1</v>
      </c>
      <c r="F189" s="229" t="s">
        <v>235</v>
      </c>
      <c r="G189" s="226"/>
      <c r="H189" s="230">
        <v>68.855000000000004</v>
      </c>
      <c r="I189" s="231"/>
      <c r="J189" s="226"/>
      <c r="K189" s="226"/>
      <c r="L189" s="232"/>
      <c r="M189" s="233"/>
      <c r="N189" s="234"/>
      <c r="O189" s="234"/>
      <c r="P189" s="234"/>
      <c r="Q189" s="234"/>
      <c r="R189" s="234"/>
      <c r="S189" s="234"/>
      <c r="T189" s="235"/>
      <c r="AT189" s="236" t="s">
        <v>140</v>
      </c>
      <c r="AU189" s="236" t="s">
        <v>110</v>
      </c>
      <c r="AV189" s="13" t="s">
        <v>110</v>
      </c>
      <c r="AW189" s="13" t="s">
        <v>31</v>
      </c>
      <c r="AX189" s="13" t="s">
        <v>76</v>
      </c>
      <c r="AY189" s="236" t="s">
        <v>131</v>
      </c>
    </row>
    <row r="190" spans="1:65" s="13" customFormat="1" ht="11.25">
      <c r="B190" s="225"/>
      <c r="C190" s="226"/>
      <c r="D190" s="227" t="s">
        <v>140</v>
      </c>
      <c r="E190" s="228" t="s">
        <v>1</v>
      </c>
      <c r="F190" s="229" t="s">
        <v>236</v>
      </c>
      <c r="G190" s="226"/>
      <c r="H190" s="230">
        <v>41.34</v>
      </c>
      <c r="I190" s="231"/>
      <c r="J190" s="226"/>
      <c r="K190" s="226"/>
      <c r="L190" s="232"/>
      <c r="M190" s="233"/>
      <c r="N190" s="234"/>
      <c r="O190" s="234"/>
      <c r="P190" s="234"/>
      <c r="Q190" s="234"/>
      <c r="R190" s="234"/>
      <c r="S190" s="234"/>
      <c r="T190" s="235"/>
      <c r="AT190" s="236" t="s">
        <v>140</v>
      </c>
      <c r="AU190" s="236" t="s">
        <v>110</v>
      </c>
      <c r="AV190" s="13" t="s">
        <v>110</v>
      </c>
      <c r="AW190" s="13" t="s">
        <v>31</v>
      </c>
      <c r="AX190" s="13" t="s">
        <v>76</v>
      </c>
      <c r="AY190" s="236" t="s">
        <v>131</v>
      </c>
    </row>
    <row r="191" spans="1:65" s="13" customFormat="1" ht="11.25">
      <c r="B191" s="225"/>
      <c r="C191" s="226"/>
      <c r="D191" s="227" t="s">
        <v>140</v>
      </c>
      <c r="E191" s="228" t="s">
        <v>1</v>
      </c>
      <c r="F191" s="229" t="s">
        <v>237</v>
      </c>
      <c r="G191" s="226"/>
      <c r="H191" s="230">
        <v>53.14</v>
      </c>
      <c r="I191" s="231"/>
      <c r="J191" s="226"/>
      <c r="K191" s="226"/>
      <c r="L191" s="232"/>
      <c r="M191" s="233"/>
      <c r="N191" s="234"/>
      <c r="O191" s="234"/>
      <c r="P191" s="234"/>
      <c r="Q191" s="234"/>
      <c r="R191" s="234"/>
      <c r="S191" s="234"/>
      <c r="T191" s="235"/>
      <c r="AT191" s="236" t="s">
        <v>140</v>
      </c>
      <c r="AU191" s="236" t="s">
        <v>110</v>
      </c>
      <c r="AV191" s="13" t="s">
        <v>110</v>
      </c>
      <c r="AW191" s="13" t="s">
        <v>31</v>
      </c>
      <c r="AX191" s="13" t="s">
        <v>76</v>
      </c>
      <c r="AY191" s="236" t="s">
        <v>131</v>
      </c>
    </row>
    <row r="192" spans="1:65" s="13" customFormat="1" ht="11.25">
      <c r="B192" s="225"/>
      <c r="C192" s="226"/>
      <c r="D192" s="227" t="s">
        <v>140</v>
      </c>
      <c r="E192" s="228" t="s">
        <v>1</v>
      </c>
      <c r="F192" s="229" t="s">
        <v>238</v>
      </c>
      <c r="G192" s="226"/>
      <c r="H192" s="230">
        <v>59.58</v>
      </c>
      <c r="I192" s="231"/>
      <c r="J192" s="226"/>
      <c r="K192" s="226"/>
      <c r="L192" s="232"/>
      <c r="M192" s="233"/>
      <c r="N192" s="234"/>
      <c r="O192" s="234"/>
      <c r="P192" s="234"/>
      <c r="Q192" s="234"/>
      <c r="R192" s="234"/>
      <c r="S192" s="234"/>
      <c r="T192" s="235"/>
      <c r="AT192" s="236" t="s">
        <v>140</v>
      </c>
      <c r="AU192" s="236" t="s">
        <v>110</v>
      </c>
      <c r="AV192" s="13" t="s">
        <v>110</v>
      </c>
      <c r="AW192" s="13" t="s">
        <v>31</v>
      </c>
      <c r="AX192" s="13" t="s">
        <v>76</v>
      </c>
      <c r="AY192" s="236" t="s">
        <v>131</v>
      </c>
    </row>
    <row r="193" spans="1:65" s="13" customFormat="1" ht="11.25">
      <c r="B193" s="225"/>
      <c r="C193" s="226"/>
      <c r="D193" s="227" t="s">
        <v>140</v>
      </c>
      <c r="E193" s="228" t="s">
        <v>1</v>
      </c>
      <c r="F193" s="229" t="s">
        <v>239</v>
      </c>
      <c r="G193" s="226"/>
      <c r="H193" s="230">
        <v>59.58</v>
      </c>
      <c r="I193" s="231"/>
      <c r="J193" s="226"/>
      <c r="K193" s="226"/>
      <c r="L193" s="232"/>
      <c r="M193" s="233"/>
      <c r="N193" s="234"/>
      <c r="O193" s="234"/>
      <c r="P193" s="234"/>
      <c r="Q193" s="234"/>
      <c r="R193" s="234"/>
      <c r="S193" s="234"/>
      <c r="T193" s="235"/>
      <c r="AT193" s="236" t="s">
        <v>140</v>
      </c>
      <c r="AU193" s="236" t="s">
        <v>110</v>
      </c>
      <c r="AV193" s="13" t="s">
        <v>110</v>
      </c>
      <c r="AW193" s="13" t="s">
        <v>31</v>
      </c>
      <c r="AX193" s="13" t="s">
        <v>76</v>
      </c>
      <c r="AY193" s="236" t="s">
        <v>131</v>
      </c>
    </row>
    <row r="194" spans="1:65" s="14" customFormat="1" ht="11.25">
      <c r="B194" s="237"/>
      <c r="C194" s="238"/>
      <c r="D194" s="227" t="s">
        <v>140</v>
      </c>
      <c r="E194" s="239" t="s">
        <v>1</v>
      </c>
      <c r="F194" s="240" t="s">
        <v>146</v>
      </c>
      <c r="G194" s="238"/>
      <c r="H194" s="241">
        <v>282.495</v>
      </c>
      <c r="I194" s="242"/>
      <c r="J194" s="238"/>
      <c r="K194" s="238"/>
      <c r="L194" s="243"/>
      <c r="M194" s="244"/>
      <c r="N194" s="245"/>
      <c r="O194" s="245"/>
      <c r="P194" s="245"/>
      <c r="Q194" s="245"/>
      <c r="R194" s="245"/>
      <c r="S194" s="245"/>
      <c r="T194" s="246"/>
      <c r="AT194" s="247" t="s">
        <v>140</v>
      </c>
      <c r="AU194" s="247" t="s">
        <v>110</v>
      </c>
      <c r="AV194" s="14" t="s">
        <v>138</v>
      </c>
      <c r="AW194" s="14" t="s">
        <v>31</v>
      </c>
      <c r="AX194" s="14" t="s">
        <v>81</v>
      </c>
      <c r="AY194" s="247" t="s">
        <v>131</v>
      </c>
    </row>
    <row r="195" spans="1:65" s="2" customFormat="1" ht="33" customHeight="1">
      <c r="A195" s="34"/>
      <c r="B195" s="35"/>
      <c r="C195" s="212" t="s">
        <v>240</v>
      </c>
      <c r="D195" s="212" t="s">
        <v>134</v>
      </c>
      <c r="E195" s="213" t="s">
        <v>241</v>
      </c>
      <c r="F195" s="214" t="s">
        <v>242</v>
      </c>
      <c r="G195" s="215" t="s">
        <v>137</v>
      </c>
      <c r="H195" s="216">
        <v>470.61900000000003</v>
      </c>
      <c r="I195" s="217"/>
      <c r="J195" s="218">
        <f>ROUND(I195*H195,2)</f>
        <v>0</v>
      </c>
      <c r="K195" s="219"/>
      <c r="L195" s="37"/>
      <c r="M195" s="220" t="s">
        <v>1</v>
      </c>
      <c r="N195" s="221" t="s">
        <v>42</v>
      </c>
      <c r="O195" s="75"/>
      <c r="P195" s="222">
        <f>O195*H195</f>
        <v>0</v>
      </c>
      <c r="Q195" s="222">
        <v>5.3E-3</v>
      </c>
      <c r="R195" s="222">
        <f>Q195*H195</f>
        <v>2.4942807</v>
      </c>
      <c r="S195" s="222">
        <v>0</v>
      </c>
      <c r="T195" s="223">
        <f>S195*H195</f>
        <v>0</v>
      </c>
      <c r="U195" s="34"/>
      <c r="V195" s="34"/>
      <c r="W195" s="34"/>
      <c r="X195" s="34"/>
      <c r="Y195" s="34"/>
      <c r="Z195" s="34"/>
      <c r="AA195" s="34"/>
      <c r="AB195" s="34"/>
      <c r="AC195" s="34"/>
      <c r="AD195" s="34"/>
      <c r="AE195" s="34"/>
      <c r="AR195" s="224" t="s">
        <v>158</v>
      </c>
      <c r="AT195" s="224" t="s">
        <v>134</v>
      </c>
      <c r="AU195" s="224" t="s">
        <v>110</v>
      </c>
      <c r="AY195" s="16" t="s">
        <v>131</v>
      </c>
      <c r="BE195" s="113">
        <f>IF(N195="základná",J195,0)</f>
        <v>0</v>
      </c>
      <c r="BF195" s="113">
        <f>IF(N195="znížená",J195,0)</f>
        <v>0</v>
      </c>
      <c r="BG195" s="113">
        <f>IF(N195="zákl. prenesená",J195,0)</f>
        <v>0</v>
      </c>
      <c r="BH195" s="113">
        <f>IF(N195="zníž. prenesená",J195,0)</f>
        <v>0</v>
      </c>
      <c r="BI195" s="113">
        <f>IF(N195="nulová",J195,0)</f>
        <v>0</v>
      </c>
      <c r="BJ195" s="16" t="s">
        <v>110</v>
      </c>
      <c r="BK195" s="113">
        <f>ROUND(I195*H195,2)</f>
        <v>0</v>
      </c>
      <c r="BL195" s="16" t="s">
        <v>158</v>
      </c>
      <c r="BM195" s="224" t="s">
        <v>243</v>
      </c>
    </row>
    <row r="196" spans="1:65" s="13" customFormat="1" ht="11.25">
      <c r="B196" s="225"/>
      <c r="C196" s="226"/>
      <c r="D196" s="227" t="s">
        <v>140</v>
      </c>
      <c r="E196" s="228" t="s">
        <v>1</v>
      </c>
      <c r="F196" s="229" t="s">
        <v>150</v>
      </c>
      <c r="G196" s="226"/>
      <c r="H196" s="230">
        <v>111.64100000000001</v>
      </c>
      <c r="I196" s="231"/>
      <c r="J196" s="226"/>
      <c r="K196" s="226"/>
      <c r="L196" s="232"/>
      <c r="M196" s="233"/>
      <c r="N196" s="234"/>
      <c r="O196" s="234"/>
      <c r="P196" s="234"/>
      <c r="Q196" s="234"/>
      <c r="R196" s="234"/>
      <c r="S196" s="234"/>
      <c r="T196" s="235"/>
      <c r="AT196" s="236" t="s">
        <v>140</v>
      </c>
      <c r="AU196" s="236" t="s">
        <v>110</v>
      </c>
      <c r="AV196" s="13" t="s">
        <v>110</v>
      </c>
      <c r="AW196" s="13" t="s">
        <v>31</v>
      </c>
      <c r="AX196" s="13" t="s">
        <v>76</v>
      </c>
      <c r="AY196" s="236" t="s">
        <v>131</v>
      </c>
    </row>
    <row r="197" spans="1:65" s="13" customFormat="1" ht="11.25">
      <c r="B197" s="225"/>
      <c r="C197" s="226"/>
      <c r="D197" s="227" t="s">
        <v>140</v>
      </c>
      <c r="E197" s="228" t="s">
        <v>1</v>
      </c>
      <c r="F197" s="229" t="s">
        <v>151</v>
      </c>
      <c r="G197" s="226"/>
      <c r="H197" s="230">
        <v>126.012</v>
      </c>
      <c r="I197" s="231"/>
      <c r="J197" s="226"/>
      <c r="K197" s="226"/>
      <c r="L197" s="232"/>
      <c r="M197" s="233"/>
      <c r="N197" s="234"/>
      <c r="O197" s="234"/>
      <c r="P197" s="234"/>
      <c r="Q197" s="234"/>
      <c r="R197" s="234"/>
      <c r="S197" s="234"/>
      <c r="T197" s="235"/>
      <c r="AT197" s="236" t="s">
        <v>140</v>
      </c>
      <c r="AU197" s="236" t="s">
        <v>110</v>
      </c>
      <c r="AV197" s="13" t="s">
        <v>110</v>
      </c>
      <c r="AW197" s="13" t="s">
        <v>31</v>
      </c>
      <c r="AX197" s="13" t="s">
        <v>76</v>
      </c>
      <c r="AY197" s="236" t="s">
        <v>131</v>
      </c>
    </row>
    <row r="198" spans="1:65" s="13" customFormat="1" ht="11.25">
      <c r="B198" s="225"/>
      <c r="C198" s="226"/>
      <c r="D198" s="227" t="s">
        <v>140</v>
      </c>
      <c r="E198" s="228" t="s">
        <v>1</v>
      </c>
      <c r="F198" s="229" t="s">
        <v>152</v>
      </c>
      <c r="G198" s="226"/>
      <c r="H198" s="230">
        <v>101.89</v>
      </c>
      <c r="I198" s="231"/>
      <c r="J198" s="226"/>
      <c r="K198" s="226"/>
      <c r="L198" s="232"/>
      <c r="M198" s="233"/>
      <c r="N198" s="234"/>
      <c r="O198" s="234"/>
      <c r="P198" s="234"/>
      <c r="Q198" s="234"/>
      <c r="R198" s="234"/>
      <c r="S198" s="234"/>
      <c r="T198" s="235"/>
      <c r="AT198" s="236" t="s">
        <v>140</v>
      </c>
      <c r="AU198" s="236" t="s">
        <v>110</v>
      </c>
      <c r="AV198" s="13" t="s">
        <v>110</v>
      </c>
      <c r="AW198" s="13" t="s">
        <v>31</v>
      </c>
      <c r="AX198" s="13" t="s">
        <v>76</v>
      </c>
      <c r="AY198" s="236" t="s">
        <v>131</v>
      </c>
    </row>
    <row r="199" spans="1:65" s="13" customFormat="1" ht="11.25">
      <c r="B199" s="225"/>
      <c r="C199" s="226"/>
      <c r="D199" s="227" t="s">
        <v>140</v>
      </c>
      <c r="E199" s="228" t="s">
        <v>1</v>
      </c>
      <c r="F199" s="229" t="s">
        <v>153</v>
      </c>
      <c r="G199" s="226"/>
      <c r="H199" s="230">
        <v>65.537999999999997</v>
      </c>
      <c r="I199" s="231"/>
      <c r="J199" s="226"/>
      <c r="K199" s="226"/>
      <c r="L199" s="232"/>
      <c r="M199" s="233"/>
      <c r="N199" s="234"/>
      <c r="O199" s="234"/>
      <c r="P199" s="234"/>
      <c r="Q199" s="234"/>
      <c r="R199" s="234"/>
      <c r="S199" s="234"/>
      <c r="T199" s="235"/>
      <c r="AT199" s="236" t="s">
        <v>140</v>
      </c>
      <c r="AU199" s="236" t="s">
        <v>110</v>
      </c>
      <c r="AV199" s="13" t="s">
        <v>110</v>
      </c>
      <c r="AW199" s="13" t="s">
        <v>31</v>
      </c>
      <c r="AX199" s="13" t="s">
        <v>76</v>
      </c>
      <c r="AY199" s="236" t="s">
        <v>131</v>
      </c>
    </row>
    <row r="200" spans="1:65" s="13" customFormat="1" ht="11.25">
      <c r="B200" s="225"/>
      <c r="C200" s="226"/>
      <c r="D200" s="227" t="s">
        <v>140</v>
      </c>
      <c r="E200" s="228" t="s">
        <v>1</v>
      </c>
      <c r="F200" s="229" t="s">
        <v>154</v>
      </c>
      <c r="G200" s="226"/>
      <c r="H200" s="230">
        <v>65.537999999999997</v>
      </c>
      <c r="I200" s="231"/>
      <c r="J200" s="226"/>
      <c r="K200" s="226"/>
      <c r="L200" s="232"/>
      <c r="M200" s="233"/>
      <c r="N200" s="234"/>
      <c r="O200" s="234"/>
      <c r="P200" s="234"/>
      <c r="Q200" s="234"/>
      <c r="R200" s="234"/>
      <c r="S200" s="234"/>
      <c r="T200" s="235"/>
      <c r="AT200" s="236" t="s">
        <v>140</v>
      </c>
      <c r="AU200" s="236" t="s">
        <v>110</v>
      </c>
      <c r="AV200" s="13" t="s">
        <v>110</v>
      </c>
      <c r="AW200" s="13" t="s">
        <v>31</v>
      </c>
      <c r="AX200" s="13" t="s">
        <v>76</v>
      </c>
      <c r="AY200" s="236" t="s">
        <v>131</v>
      </c>
    </row>
    <row r="201" spans="1:65" s="14" customFormat="1" ht="11.25">
      <c r="B201" s="237"/>
      <c r="C201" s="238"/>
      <c r="D201" s="227" t="s">
        <v>140</v>
      </c>
      <c r="E201" s="239" t="s">
        <v>1</v>
      </c>
      <c r="F201" s="240" t="s">
        <v>146</v>
      </c>
      <c r="G201" s="238"/>
      <c r="H201" s="241">
        <v>470.61900000000003</v>
      </c>
      <c r="I201" s="242"/>
      <c r="J201" s="238"/>
      <c r="K201" s="238"/>
      <c r="L201" s="243"/>
      <c r="M201" s="244"/>
      <c r="N201" s="245"/>
      <c r="O201" s="245"/>
      <c r="P201" s="245"/>
      <c r="Q201" s="245"/>
      <c r="R201" s="245"/>
      <c r="S201" s="245"/>
      <c r="T201" s="246"/>
      <c r="AT201" s="247" t="s">
        <v>140</v>
      </c>
      <c r="AU201" s="247" t="s">
        <v>110</v>
      </c>
      <c r="AV201" s="14" t="s">
        <v>138</v>
      </c>
      <c r="AW201" s="14" t="s">
        <v>31</v>
      </c>
      <c r="AX201" s="14" t="s">
        <v>81</v>
      </c>
      <c r="AY201" s="247" t="s">
        <v>131</v>
      </c>
    </row>
    <row r="202" spans="1:65" s="2" customFormat="1" ht="24.2" customHeight="1">
      <c r="A202" s="34"/>
      <c r="B202" s="35"/>
      <c r="C202" s="249" t="s">
        <v>7</v>
      </c>
      <c r="D202" s="249" t="s">
        <v>244</v>
      </c>
      <c r="E202" s="250" t="s">
        <v>245</v>
      </c>
      <c r="F202" s="251" t="s">
        <v>246</v>
      </c>
      <c r="G202" s="252" t="s">
        <v>137</v>
      </c>
      <c r="H202" s="253">
        <v>559.298</v>
      </c>
      <c r="I202" s="254"/>
      <c r="J202" s="255">
        <f>ROUND(I202*H202,2)</f>
        <v>0</v>
      </c>
      <c r="K202" s="256"/>
      <c r="L202" s="257"/>
      <c r="M202" s="258" t="s">
        <v>1</v>
      </c>
      <c r="N202" s="259" t="s">
        <v>42</v>
      </c>
      <c r="O202" s="75"/>
      <c r="P202" s="222">
        <f>O202*H202</f>
        <v>0</v>
      </c>
      <c r="Q202" s="222">
        <v>1.7000000000000001E-2</v>
      </c>
      <c r="R202" s="222">
        <f>Q202*H202</f>
        <v>9.5080660000000012</v>
      </c>
      <c r="S202" s="222">
        <v>0</v>
      </c>
      <c r="T202" s="223">
        <f>S202*H202</f>
        <v>0</v>
      </c>
      <c r="U202" s="34"/>
      <c r="V202" s="34"/>
      <c r="W202" s="34"/>
      <c r="X202" s="34"/>
      <c r="Y202" s="34"/>
      <c r="Z202" s="34"/>
      <c r="AA202" s="34"/>
      <c r="AB202" s="34"/>
      <c r="AC202" s="34"/>
      <c r="AD202" s="34"/>
      <c r="AE202" s="34"/>
      <c r="AR202" s="224" t="s">
        <v>247</v>
      </c>
      <c r="AT202" s="224" t="s">
        <v>244</v>
      </c>
      <c r="AU202" s="224" t="s">
        <v>110</v>
      </c>
      <c r="AY202" s="16" t="s">
        <v>131</v>
      </c>
      <c r="BE202" s="113">
        <f>IF(N202="základná",J202,0)</f>
        <v>0</v>
      </c>
      <c r="BF202" s="113">
        <f>IF(N202="znížená",J202,0)</f>
        <v>0</v>
      </c>
      <c r="BG202" s="113">
        <f>IF(N202="zákl. prenesená",J202,0)</f>
        <v>0</v>
      </c>
      <c r="BH202" s="113">
        <f>IF(N202="zníž. prenesená",J202,0)</f>
        <v>0</v>
      </c>
      <c r="BI202" s="113">
        <f>IF(N202="nulová",J202,0)</f>
        <v>0</v>
      </c>
      <c r="BJ202" s="16" t="s">
        <v>110</v>
      </c>
      <c r="BK202" s="113">
        <f>ROUND(I202*H202,2)</f>
        <v>0</v>
      </c>
      <c r="BL202" s="16" t="s">
        <v>158</v>
      </c>
      <c r="BM202" s="224" t="s">
        <v>248</v>
      </c>
    </row>
    <row r="203" spans="1:65" s="13" customFormat="1" ht="22.5">
      <c r="B203" s="225"/>
      <c r="C203" s="226"/>
      <c r="D203" s="227" t="s">
        <v>140</v>
      </c>
      <c r="E203" s="228" t="s">
        <v>1</v>
      </c>
      <c r="F203" s="229" t="s">
        <v>249</v>
      </c>
      <c r="G203" s="226"/>
      <c r="H203" s="230">
        <v>12.394</v>
      </c>
      <c r="I203" s="231"/>
      <c r="J203" s="226"/>
      <c r="K203" s="226"/>
      <c r="L203" s="232"/>
      <c r="M203" s="233"/>
      <c r="N203" s="234"/>
      <c r="O203" s="234"/>
      <c r="P203" s="234"/>
      <c r="Q203" s="234"/>
      <c r="R203" s="234"/>
      <c r="S203" s="234"/>
      <c r="T203" s="235"/>
      <c r="AT203" s="236" t="s">
        <v>140</v>
      </c>
      <c r="AU203" s="236" t="s">
        <v>110</v>
      </c>
      <c r="AV203" s="13" t="s">
        <v>110</v>
      </c>
      <c r="AW203" s="13" t="s">
        <v>31</v>
      </c>
      <c r="AX203" s="13" t="s">
        <v>76</v>
      </c>
      <c r="AY203" s="236" t="s">
        <v>131</v>
      </c>
    </row>
    <row r="204" spans="1:65" s="13" customFormat="1" ht="11.25">
      <c r="B204" s="225"/>
      <c r="C204" s="226"/>
      <c r="D204" s="227" t="s">
        <v>140</v>
      </c>
      <c r="E204" s="228" t="s">
        <v>1</v>
      </c>
      <c r="F204" s="229" t="s">
        <v>250</v>
      </c>
      <c r="G204" s="226"/>
      <c r="H204" s="230">
        <v>7.4409999999999998</v>
      </c>
      <c r="I204" s="231"/>
      <c r="J204" s="226"/>
      <c r="K204" s="226"/>
      <c r="L204" s="232"/>
      <c r="M204" s="233"/>
      <c r="N204" s="234"/>
      <c r="O204" s="234"/>
      <c r="P204" s="234"/>
      <c r="Q204" s="234"/>
      <c r="R204" s="234"/>
      <c r="S204" s="234"/>
      <c r="T204" s="235"/>
      <c r="AT204" s="236" t="s">
        <v>140</v>
      </c>
      <c r="AU204" s="236" t="s">
        <v>110</v>
      </c>
      <c r="AV204" s="13" t="s">
        <v>110</v>
      </c>
      <c r="AW204" s="13" t="s">
        <v>31</v>
      </c>
      <c r="AX204" s="13" t="s">
        <v>76</v>
      </c>
      <c r="AY204" s="236" t="s">
        <v>131</v>
      </c>
    </row>
    <row r="205" spans="1:65" s="13" customFormat="1" ht="22.5">
      <c r="B205" s="225"/>
      <c r="C205" s="226"/>
      <c r="D205" s="227" t="s">
        <v>140</v>
      </c>
      <c r="E205" s="228" t="s">
        <v>1</v>
      </c>
      <c r="F205" s="229" t="s">
        <v>251</v>
      </c>
      <c r="G205" s="226"/>
      <c r="H205" s="230">
        <v>9.5649999999999995</v>
      </c>
      <c r="I205" s="231"/>
      <c r="J205" s="226"/>
      <c r="K205" s="226"/>
      <c r="L205" s="232"/>
      <c r="M205" s="233"/>
      <c r="N205" s="234"/>
      <c r="O205" s="234"/>
      <c r="P205" s="234"/>
      <c r="Q205" s="234"/>
      <c r="R205" s="234"/>
      <c r="S205" s="234"/>
      <c r="T205" s="235"/>
      <c r="AT205" s="236" t="s">
        <v>140</v>
      </c>
      <c r="AU205" s="236" t="s">
        <v>110</v>
      </c>
      <c r="AV205" s="13" t="s">
        <v>110</v>
      </c>
      <c r="AW205" s="13" t="s">
        <v>31</v>
      </c>
      <c r="AX205" s="13" t="s">
        <v>76</v>
      </c>
      <c r="AY205" s="236" t="s">
        <v>131</v>
      </c>
    </row>
    <row r="206" spans="1:65" s="13" customFormat="1" ht="11.25">
      <c r="B206" s="225"/>
      <c r="C206" s="226"/>
      <c r="D206" s="227" t="s">
        <v>140</v>
      </c>
      <c r="E206" s="228" t="s">
        <v>1</v>
      </c>
      <c r="F206" s="229" t="s">
        <v>252</v>
      </c>
      <c r="G206" s="226"/>
      <c r="H206" s="230">
        <v>17.873999999999999</v>
      </c>
      <c r="I206" s="231"/>
      <c r="J206" s="226"/>
      <c r="K206" s="226"/>
      <c r="L206" s="232"/>
      <c r="M206" s="233"/>
      <c r="N206" s="234"/>
      <c r="O206" s="234"/>
      <c r="P206" s="234"/>
      <c r="Q206" s="234"/>
      <c r="R206" s="234"/>
      <c r="S206" s="234"/>
      <c r="T206" s="235"/>
      <c r="AT206" s="236" t="s">
        <v>140</v>
      </c>
      <c r="AU206" s="236" t="s">
        <v>110</v>
      </c>
      <c r="AV206" s="13" t="s">
        <v>110</v>
      </c>
      <c r="AW206" s="13" t="s">
        <v>31</v>
      </c>
      <c r="AX206" s="13" t="s">
        <v>76</v>
      </c>
      <c r="AY206" s="236" t="s">
        <v>131</v>
      </c>
    </row>
    <row r="207" spans="1:65" s="13" customFormat="1" ht="11.25">
      <c r="B207" s="225"/>
      <c r="C207" s="226"/>
      <c r="D207" s="227" t="s">
        <v>140</v>
      </c>
      <c r="E207" s="228" t="s">
        <v>1</v>
      </c>
      <c r="F207" s="229" t="s">
        <v>253</v>
      </c>
      <c r="G207" s="226"/>
      <c r="H207" s="230">
        <v>17.873999999999999</v>
      </c>
      <c r="I207" s="231"/>
      <c r="J207" s="226"/>
      <c r="K207" s="226"/>
      <c r="L207" s="232"/>
      <c r="M207" s="233"/>
      <c r="N207" s="234"/>
      <c r="O207" s="234"/>
      <c r="P207" s="234"/>
      <c r="Q207" s="234"/>
      <c r="R207" s="234"/>
      <c r="S207" s="234"/>
      <c r="T207" s="235"/>
      <c r="AT207" s="236" t="s">
        <v>140</v>
      </c>
      <c r="AU207" s="236" t="s">
        <v>110</v>
      </c>
      <c r="AV207" s="13" t="s">
        <v>110</v>
      </c>
      <c r="AW207" s="13" t="s">
        <v>31</v>
      </c>
      <c r="AX207" s="13" t="s">
        <v>76</v>
      </c>
      <c r="AY207" s="236" t="s">
        <v>131</v>
      </c>
    </row>
    <row r="208" spans="1:65" s="13" customFormat="1" ht="11.25">
      <c r="B208" s="225"/>
      <c r="C208" s="226"/>
      <c r="D208" s="227" t="s">
        <v>140</v>
      </c>
      <c r="E208" s="228" t="s">
        <v>1</v>
      </c>
      <c r="F208" s="229" t="s">
        <v>254</v>
      </c>
      <c r="G208" s="226"/>
      <c r="H208" s="230">
        <v>117.223</v>
      </c>
      <c r="I208" s="231"/>
      <c r="J208" s="226"/>
      <c r="K208" s="226"/>
      <c r="L208" s="232"/>
      <c r="M208" s="233"/>
      <c r="N208" s="234"/>
      <c r="O208" s="234"/>
      <c r="P208" s="234"/>
      <c r="Q208" s="234"/>
      <c r="R208" s="234"/>
      <c r="S208" s="234"/>
      <c r="T208" s="235"/>
      <c r="AT208" s="236" t="s">
        <v>140</v>
      </c>
      <c r="AU208" s="236" t="s">
        <v>110</v>
      </c>
      <c r="AV208" s="13" t="s">
        <v>110</v>
      </c>
      <c r="AW208" s="13" t="s">
        <v>31</v>
      </c>
      <c r="AX208" s="13" t="s">
        <v>76</v>
      </c>
      <c r="AY208" s="236" t="s">
        <v>131</v>
      </c>
    </row>
    <row r="209" spans="1:65" s="13" customFormat="1" ht="11.25">
      <c r="B209" s="225"/>
      <c r="C209" s="226"/>
      <c r="D209" s="227" t="s">
        <v>140</v>
      </c>
      <c r="E209" s="228" t="s">
        <v>1</v>
      </c>
      <c r="F209" s="229" t="s">
        <v>255</v>
      </c>
      <c r="G209" s="226"/>
      <c r="H209" s="230">
        <v>132.31200000000001</v>
      </c>
      <c r="I209" s="231"/>
      <c r="J209" s="226"/>
      <c r="K209" s="226"/>
      <c r="L209" s="232"/>
      <c r="M209" s="233"/>
      <c r="N209" s="234"/>
      <c r="O209" s="234"/>
      <c r="P209" s="234"/>
      <c r="Q209" s="234"/>
      <c r="R209" s="234"/>
      <c r="S209" s="234"/>
      <c r="T209" s="235"/>
      <c r="AT209" s="236" t="s">
        <v>140</v>
      </c>
      <c r="AU209" s="236" t="s">
        <v>110</v>
      </c>
      <c r="AV209" s="13" t="s">
        <v>110</v>
      </c>
      <c r="AW209" s="13" t="s">
        <v>31</v>
      </c>
      <c r="AX209" s="13" t="s">
        <v>76</v>
      </c>
      <c r="AY209" s="236" t="s">
        <v>131</v>
      </c>
    </row>
    <row r="210" spans="1:65" s="13" customFormat="1" ht="11.25">
      <c r="B210" s="225"/>
      <c r="C210" s="226"/>
      <c r="D210" s="227" t="s">
        <v>140</v>
      </c>
      <c r="E210" s="228" t="s">
        <v>1</v>
      </c>
      <c r="F210" s="229" t="s">
        <v>256</v>
      </c>
      <c r="G210" s="226"/>
      <c r="H210" s="230">
        <v>106.985</v>
      </c>
      <c r="I210" s="231"/>
      <c r="J210" s="226"/>
      <c r="K210" s="226"/>
      <c r="L210" s="232"/>
      <c r="M210" s="233"/>
      <c r="N210" s="234"/>
      <c r="O210" s="234"/>
      <c r="P210" s="234"/>
      <c r="Q210" s="234"/>
      <c r="R210" s="234"/>
      <c r="S210" s="234"/>
      <c r="T210" s="235"/>
      <c r="AT210" s="236" t="s">
        <v>140</v>
      </c>
      <c r="AU210" s="236" t="s">
        <v>110</v>
      </c>
      <c r="AV210" s="13" t="s">
        <v>110</v>
      </c>
      <c r="AW210" s="13" t="s">
        <v>31</v>
      </c>
      <c r="AX210" s="13" t="s">
        <v>76</v>
      </c>
      <c r="AY210" s="236" t="s">
        <v>131</v>
      </c>
    </row>
    <row r="211" spans="1:65" s="13" customFormat="1" ht="11.25">
      <c r="B211" s="225"/>
      <c r="C211" s="226"/>
      <c r="D211" s="227" t="s">
        <v>140</v>
      </c>
      <c r="E211" s="228" t="s">
        <v>1</v>
      </c>
      <c r="F211" s="229" t="s">
        <v>257</v>
      </c>
      <c r="G211" s="226"/>
      <c r="H211" s="230">
        <v>68.814999999999998</v>
      </c>
      <c r="I211" s="231"/>
      <c r="J211" s="226"/>
      <c r="K211" s="226"/>
      <c r="L211" s="232"/>
      <c r="M211" s="233"/>
      <c r="N211" s="234"/>
      <c r="O211" s="234"/>
      <c r="P211" s="234"/>
      <c r="Q211" s="234"/>
      <c r="R211" s="234"/>
      <c r="S211" s="234"/>
      <c r="T211" s="235"/>
      <c r="AT211" s="236" t="s">
        <v>140</v>
      </c>
      <c r="AU211" s="236" t="s">
        <v>110</v>
      </c>
      <c r="AV211" s="13" t="s">
        <v>110</v>
      </c>
      <c r="AW211" s="13" t="s">
        <v>31</v>
      </c>
      <c r="AX211" s="13" t="s">
        <v>76</v>
      </c>
      <c r="AY211" s="236" t="s">
        <v>131</v>
      </c>
    </row>
    <row r="212" spans="1:65" s="13" customFormat="1" ht="11.25">
      <c r="B212" s="225"/>
      <c r="C212" s="226"/>
      <c r="D212" s="227" t="s">
        <v>140</v>
      </c>
      <c r="E212" s="228" t="s">
        <v>1</v>
      </c>
      <c r="F212" s="229" t="s">
        <v>258</v>
      </c>
      <c r="G212" s="226"/>
      <c r="H212" s="230">
        <v>68.814999999999998</v>
      </c>
      <c r="I212" s="231"/>
      <c r="J212" s="226"/>
      <c r="K212" s="226"/>
      <c r="L212" s="232"/>
      <c r="M212" s="233"/>
      <c r="N212" s="234"/>
      <c r="O212" s="234"/>
      <c r="P212" s="234"/>
      <c r="Q212" s="234"/>
      <c r="R212" s="234"/>
      <c r="S212" s="234"/>
      <c r="T212" s="235"/>
      <c r="AT212" s="236" t="s">
        <v>140</v>
      </c>
      <c r="AU212" s="236" t="s">
        <v>110</v>
      </c>
      <c r="AV212" s="13" t="s">
        <v>110</v>
      </c>
      <c r="AW212" s="13" t="s">
        <v>31</v>
      </c>
      <c r="AX212" s="13" t="s">
        <v>76</v>
      </c>
      <c r="AY212" s="236" t="s">
        <v>131</v>
      </c>
    </row>
    <row r="213" spans="1:65" s="14" customFormat="1" ht="11.25">
      <c r="B213" s="237"/>
      <c r="C213" s="238"/>
      <c r="D213" s="227" t="s">
        <v>140</v>
      </c>
      <c r="E213" s="239" t="s">
        <v>1</v>
      </c>
      <c r="F213" s="240" t="s">
        <v>146</v>
      </c>
      <c r="G213" s="238"/>
      <c r="H213" s="241">
        <v>559.298</v>
      </c>
      <c r="I213" s="242"/>
      <c r="J213" s="238"/>
      <c r="K213" s="238"/>
      <c r="L213" s="243"/>
      <c r="M213" s="244"/>
      <c r="N213" s="245"/>
      <c r="O213" s="245"/>
      <c r="P213" s="245"/>
      <c r="Q213" s="245"/>
      <c r="R213" s="245"/>
      <c r="S213" s="245"/>
      <c r="T213" s="246"/>
      <c r="AT213" s="247" t="s">
        <v>140</v>
      </c>
      <c r="AU213" s="247" t="s">
        <v>110</v>
      </c>
      <c r="AV213" s="14" t="s">
        <v>138</v>
      </c>
      <c r="AW213" s="14" t="s">
        <v>31</v>
      </c>
      <c r="AX213" s="14" t="s">
        <v>81</v>
      </c>
      <c r="AY213" s="247" t="s">
        <v>131</v>
      </c>
    </row>
    <row r="214" spans="1:65" s="2" customFormat="1" ht="24.2" customHeight="1">
      <c r="A214" s="34"/>
      <c r="B214" s="35"/>
      <c r="C214" s="212" t="s">
        <v>259</v>
      </c>
      <c r="D214" s="212" t="s">
        <v>134</v>
      </c>
      <c r="E214" s="213" t="s">
        <v>260</v>
      </c>
      <c r="F214" s="214" t="s">
        <v>261</v>
      </c>
      <c r="G214" s="215" t="s">
        <v>233</v>
      </c>
      <c r="H214" s="216">
        <v>59.69</v>
      </c>
      <c r="I214" s="217"/>
      <c r="J214" s="218">
        <f>ROUND(I214*H214,2)</f>
        <v>0</v>
      </c>
      <c r="K214" s="219"/>
      <c r="L214" s="37"/>
      <c r="M214" s="220" t="s">
        <v>1</v>
      </c>
      <c r="N214" s="221" t="s">
        <v>42</v>
      </c>
      <c r="O214" s="75"/>
      <c r="P214" s="222">
        <f>O214*H214</f>
        <v>0</v>
      </c>
      <c r="Q214" s="222">
        <v>7.2999999999999996E-4</v>
      </c>
      <c r="R214" s="222">
        <f>Q214*H214</f>
        <v>4.3573699999999993E-2</v>
      </c>
      <c r="S214" s="222">
        <v>0</v>
      </c>
      <c r="T214" s="223">
        <f>S214*H214</f>
        <v>0</v>
      </c>
      <c r="U214" s="34"/>
      <c r="V214" s="34"/>
      <c r="W214" s="34"/>
      <c r="X214" s="34"/>
      <c r="Y214" s="34"/>
      <c r="Z214" s="34"/>
      <c r="AA214" s="34"/>
      <c r="AB214" s="34"/>
      <c r="AC214" s="34"/>
      <c r="AD214" s="34"/>
      <c r="AE214" s="34"/>
      <c r="AR214" s="224" t="s">
        <v>158</v>
      </c>
      <c r="AT214" s="224" t="s">
        <v>134</v>
      </c>
      <c r="AU214" s="224" t="s">
        <v>110</v>
      </c>
      <c r="AY214" s="16" t="s">
        <v>131</v>
      </c>
      <c r="BE214" s="113">
        <f>IF(N214="základná",J214,0)</f>
        <v>0</v>
      </c>
      <c r="BF214" s="113">
        <f>IF(N214="znížená",J214,0)</f>
        <v>0</v>
      </c>
      <c r="BG214" s="113">
        <f>IF(N214="zákl. prenesená",J214,0)</f>
        <v>0</v>
      </c>
      <c r="BH214" s="113">
        <f>IF(N214="zníž. prenesená",J214,0)</f>
        <v>0</v>
      </c>
      <c r="BI214" s="113">
        <f>IF(N214="nulová",J214,0)</f>
        <v>0</v>
      </c>
      <c r="BJ214" s="16" t="s">
        <v>110</v>
      </c>
      <c r="BK214" s="113">
        <f>ROUND(I214*H214,2)</f>
        <v>0</v>
      </c>
      <c r="BL214" s="16" t="s">
        <v>158</v>
      </c>
      <c r="BM214" s="224" t="s">
        <v>262</v>
      </c>
    </row>
    <row r="215" spans="1:65" s="13" customFormat="1" ht="11.25">
      <c r="B215" s="225"/>
      <c r="C215" s="226"/>
      <c r="D215" s="227" t="s">
        <v>140</v>
      </c>
      <c r="E215" s="228" t="s">
        <v>1</v>
      </c>
      <c r="F215" s="229" t="s">
        <v>263</v>
      </c>
      <c r="G215" s="226"/>
      <c r="H215" s="230">
        <v>6.24</v>
      </c>
      <c r="I215" s="231"/>
      <c r="J215" s="226"/>
      <c r="K215" s="226"/>
      <c r="L215" s="232"/>
      <c r="M215" s="233"/>
      <c r="N215" s="234"/>
      <c r="O215" s="234"/>
      <c r="P215" s="234"/>
      <c r="Q215" s="234"/>
      <c r="R215" s="234"/>
      <c r="S215" s="234"/>
      <c r="T215" s="235"/>
      <c r="AT215" s="236" t="s">
        <v>140</v>
      </c>
      <c r="AU215" s="236" t="s">
        <v>110</v>
      </c>
      <c r="AV215" s="13" t="s">
        <v>110</v>
      </c>
      <c r="AW215" s="13" t="s">
        <v>31</v>
      </c>
      <c r="AX215" s="13" t="s">
        <v>76</v>
      </c>
      <c r="AY215" s="236" t="s">
        <v>131</v>
      </c>
    </row>
    <row r="216" spans="1:65" s="13" customFormat="1" ht="11.25">
      <c r="B216" s="225"/>
      <c r="C216" s="226"/>
      <c r="D216" s="227" t="s">
        <v>140</v>
      </c>
      <c r="E216" s="228" t="s">
        <v>1</v>
      </c>
      <c r="F216" s="229" t="s">
        <v>264</v>
      </c>
      <c r="G216" s="226"/>
      <c r="H216" s="230">
        <v>4.4000000000000004</v>
      </c>
      <c r="I216" s="231"/>
      <c r="J216" s="226"/>
      <c r="K216" s="226"/>
      <c r="L216" s="232"/>
      <c r="M216" s="233"/>
      <c r="N216" s="234"/>
      <c r="O216" s="234"/>
      <c r="P216" s="234"/>
      <c r="Q216" s="234"/>
      <c r="R216" s="234"/>
      <c r="S216" s="234"/>
      <c r="T216" s="235"/>
      <c r="AT216" s="236" t="s">
        <v>140</v>
      </c>
      <c r="AU216" s="236" t="s">
        <v>110</v>
      </c>
      <c r="AV216" s="13" t="s">
        <v>110</v>
      </c>
      <c r="AW216" s="13" t="s">
        <v>31</v>
      </c>
      <c r="AX216" s="13" t="s">
        <v>76</v>
      </c>
      <c r="AY216" s="236" t="s">
        <v>131</v>
      </c>
    </row>
    <row r="217" spans="1:65" s="13" customFormat="1" ht="11.25">
      <c r="B217" s="225"/>
      <c r="C217" s="226"/>
      <c r="D217" s="227" t="s">
        <v>140</v>
      </c>
      <c r="E217" s="228" t="s">
        <v>1</v>
      </c>
      <c r="F217" s="229" t="s">
        <v>265</v>
      </c>
      <c r="G217" s="226"/>
      <c r="H217" s="230">
        <v>27.05</v>
      </c>
      <c r="I217" s="231"/>
      <c r="J217" s="226"/>
      <c r="K217" s="226"/>
      <c r="L217" s="232"/>
      <c r="M217" s="233"/>
      <c r="N217" s="234"/>
      <c r="O217" s="234"/>
      <c r="P217" s="234"/>
      <c r="Q217" s="234"/>
      <c r="R217" s="234"/>
      <c r="S217" s="234"/>
      <c r="T217" s="235"/>
      <c r="AT217" s="236" t="s">
        <v>140</v>
      </c>
      <c r="AU217" s="236" t="s">
        <v>110</v>
      </c>
      <c r="AV217" s="13" t="s">
        <v>110</v>
      </c>
      <c r="AW217" s="13" t="s">
        <v>31</v>
      </c>
      <c r="AX217" s="13" t="s">
        <v>76</v>
      </c>
      <c r="AY217" s="236" t="s">
        <v>131</v>
      </c>
    </row>
    <row r="218" spans="1:65" s="13" customFormat="1" ht="11.25">
      <c r="B218" s="225"/>
      <c r="C218" s="226"/>
      <c r="D218" s="227" t="s">
        <v>140</v>
      </c>
      <c r="E218" s="228" t="s">
        <v>1</v>
      </c>
      <c r="F218" s="229" t="s">
        <v>266</v>
      </c>
      <c r="G218" s="226"/>
      <c r="H218" s="230">
        <v>11</v>
      </c>
      <c r="I218" s="231"/>
      <c r="J218" s="226"/>
      <c r="K218" s="226"/>
      <c r="L218" s="232"/>
      <c r="M218" s="233"/>
      <c r="N218" s="234"/>
      <c r="O218" s="234"/>
      <c r="P218" s="234"/>
      <c r="Q218" s="234"/>
      <c r="R218" s="234"/>
      <c r="S218" s="234"/>
      <c r="T218" s="235"/>
      <c r="AT218" s="236" t="s">
        <v>140</v>
      </c>
      <c r="AU218" s="236" t="s">
        <v>110</v>
      </c>
      <c r="AV218" s="13" t="s">
        <v>110</v>
      </c>
      <c r="AW218" s="13" t="s">
        <v>31</v>
      </c>
      <c r="AX218" s="13" t="s">
        <v>76</v>
      </c>
      <c r="AY218" s="236" t="s">
        <v>131</v>
      </c>
    </row>
    <row r="219" spans="1:65" s="13" customFormat="1" ht="11.25">
      <c r="B219" s="225"/>
      <c r="C219" s="226"/>
      <c r="D219" s="227" t="s">
        <v>140</v>
      </c>
      <c r="E219" s="228" t="s">
        <v>1</v>
      </c>
      <c r="F219" s="229" t="s">
        <v>267</v>
      </c>
      <c r="G219" s="226"/>
      <c r="H219" s="230">
        <v>11</v>
      </c>
      <c r="I219" s="231"/>
      <c r="J219" s="226"/>
      <c r="K219" s="226"/>
      <c r="L219" s="232"/>
      <c r="M219" s="233"/>
      <c r="N219" s="234"/>
      <c r="O219" s="234"/>
      <c r="P219" s="234"/>
      <c r="Q219" s="234"/>
      <c r="R219" s="234"/>
      <c r="S219" s="234"/>
      <c r="T219" s="235"/>
      <c r="AT219" s="236" t="s">
        <v>140</v>
      </c>
      <c r="AU219" s="236" t="s">
        <v>110</v>
      </c>
      <c r="AV219" s="13" t="s">
        <v>110</v>
      </c>
      <c r="AW219" s="13" t="s">
        <v>31</v>
      </c>
      <c r="AX219" s="13" t="s">
        <v>76</v>
      </c>
      <c r="AY219" s="236" t="s">
        <v>131</v>
      </c>
    </row>
    <row r="220" spans="1:65" s="14" customFormat="1" ht="11.25">
      <c r="B220" s="237"/>
      <c r="C220" s="238"/>
      <c r="D220" s="227" t="s">
        <v>140</v>
      </c>
      <c r="E220" s="239" t="s">
        <v>1</v>
      </c>
      <c r="F220" s="240" t="s">
        <v>146</v>
      </c>
      <c r="G220" s="238"/>
      <c r="H220" s="241">
        <v>59.69</v>
      </c>
      <c r="I220" s="242"/>
      <c r="J220" s="238"/>
      <c r="K220" s="238"/>
      <c r="L220" s="243"/>
      <c r="M220" s="244"/>
      <c r="N220" s="245"/>
      <c r="O220" s="245"/>
      <c r="P220" s="245"/>
      <c r="Q220" s="245"/>
      <c r="R220" s="245"/>
      <c r="S220" s="245"/>
      <c r="T220" s="246"/>
      <c r="AT220" s="247" t="s">
        <v>140</v>
      </c>
      <c r="AU220" s="247" t="s">
        <v>110</v>
      </c>
      <c r="AV220" s="14" t="s">
        <v>138</v>
      </c>
      <c r="AW220" s="14" t="s">
        <v>31</v>
      </c>
      <c r="AX220" s="14" t="s">
        <v>81</v>
      </c>
      <c r="AY220" s="247" t="s">
        <v>131</v>
      </c>
    </row>
    <row r="221" spans="1:65" s="2" customFormat="1" ht="24.2" customHeight="1">
      <c r="A221" s="34"/>
      <c r="B221" s="35"/>
      <c r="C221" s="212" t="s">
        <v>268</v>
      </c>
      <c r="D221" s="212" t="s">
        <v>134</v>
      </c>
      <c r="E221" s="213" t="s">
        <v>269</v>
      </c>
      <c r="F221" s="214" t="s">
        <v>270</v>
      </c>
      <c r="G221" s="215" t="s">
        <v>233</v>
      </c>
      <c r="H221" s="216">
        <v>4.4000000000000004</v>
      </c>
      <c r="I221" s="217"/>
      <c r="J221" s="218">
        <f>ROUND(I221*H221,2)</f>
        <v>0</v>
      </c>
      <c r="K221" s="219"/>
      <c r="L221" s="37"/>
      <c r="M221" s="220" t="s">
        <v>1</v>
      </c>
      <c r="N221" s="221" t="s">
        <v>42</v>
      </c>
      <c r="O221" s="75"/>
      <c r="P221" s="222">
        <f>O221*H221</f>
        <v>0</v>
      </c>
      <c r="Q221" s="222">
        <v>7.2999999999999996E-4</v>
      </c>
      <c r="R221" s="222">
        <f>Q221*H221</f>
        <v>3.212E-3</v>
      </c>
      <c r="S221" s="222">
        <v>0</v>
      </c>
      <c r="T221" s="223">
        <f>S221*H221</f>
        <v>0</v>
      </c>
      <c r="U221" s="34"/>
      <c r="V221" s="34"/>
      <c r="W221" s="34"/>
      <c r="X221" s="34"/>
      <c r="Y221" s="34"/>
      <c r="Z221" s="34"/>
      <c r="AA221" s="34"/>
      <c r="AB221" s="34"/>
      <c r="AC221" s="34"/>
      <c r="AD221" s="34"/>
      <c r="AE221" s="34"/>
      <c r="AR221" s="224" t="s">
        <v>158</v>
      </c>
      <c r="AT221" s="224" t="s">
        <v>134</v>
      </c>
      <c r="AU221" s="224" t="s">
        <v>110</v>
      </c>
      <c r="AY221" s="16" t="s">
        <v>131</v>
      </c>
      <c r="BE221" s="113">
        <f>IF(N221="základná",J221,0)</f>
        <v>0</v>
      </c>
      <c r="BF221" s="113">
        <f>IF(N221="znížená",J221,0)</f>
        <v>0</v>
      </c>
      <c r="BG221" s="113">
        <f>IF(N221="zákl. prenesená",J221,0)</f>
        <v>0</v>
      </c>
      <c r="BH221" s="113">
        <f>IF(N221="zníž. prenesená",J221,0)</f>
        <v>0</v>
      </c>
      <c r="BI221" s="113">
        <f>IF(N221="nulová",J221,0)</f>
        <v>0</v>
      </c>
      <c r="BJ221" s="16" t="s">
        <v>110</v>
      </c>
      <c r="BK221" s="113">
        <f>ROUND(I221*H221,2)</f>
        <v>0</v>
      </c>
      <c r="BL221" s="16" t="s">
        <v>158</v>
      </c>
      <c r="BM221" s="224" t="s">
        <v>271</v>
      </c>
    </row>
    <row r="222" spans="1:65" s="13" customFormat="1" ht="11.25">
      <c r="B222" s="225"/>
      <c r="C222" s="226"/>
      <c r="D222" s="227" t="s">
        <v>140</v>
      </c>
      <c r="E222" s="228" t="s">
        <v>1</v>
      </c>
      <c r="F222" s="229" t="s">
        <v>272</v>
      </c>
      <c r="G222" s="226"/>
      <c r="H222" s="230">
        <v>2.2000000000000002</v>
      </c>
      <c r="I222" s="231"/>
      <c r="J222" s="226"/>
      <c r="K222" s="226"/>
      <c r="L222" s="232"/>
      <c r="M222" s="233"/>
      <c r="N222" s="234"/>
      <c r="O222" s="234"/>
      <c r="P222" s="234"/>
      <c r="Q222" s="234"/>
      <c r="R222" s="234"/>
      <c r="S222" s="234"/>
      <c r="T222" s="235"/>
      <c r="AT222" s="236" t="s">
        <v>140</v>
      </c>
      <c r="AU222" s="236" t="s">
        <v>110</v>
      </c>
      <c r="AV222" s="13" t="s">
        <v>110</v>
      </c>
      <c r="AW222" s="13" t="s">
        <v>31</v>
      </c>
      <c r="AX222" s="13" t="s">
        <v>76</v>
      </c>
      <c r="AY222" s="236" t="s">
        <v>131</v>
      </c>
    </row>
    <row r="223" spans="1:65" s="13" customFormat="1" ht="11.25">
      <c r="B223" s="225"/>
      <c r="C223" s="226"/>
      <c r="D223" s="227" t="s">
        <v>140</v>
      </c>
      <c r="E223" s="228" t="s">
        <v>1</v>
      </c>
      <c r="F223" s="229" t="s">
        <v>273</v>
      </c>
      <c r="G223" s="226"/>
      <c r="H223" s="230">
        <v>2.2000000000000002</v>
      </c>
      <c r="I223" s="231"/>
      <c r="J223" s="226"/>
      <c r="K223" s="226"/>
      <c r="L223" s="232"/>
      <c r="M223" s="233"/>
      <c r="N223" s="234"/>
      <c r="O223" s="234"/>
      <c r="P223" s="234"/>
      <c r="Q223" s="234"/>
      <c r="R223" s="234"/>
      <c r="S223" s="234"/>
      <c r="T223" s="235"/>
      <c r="AT223" s="236" t="s">
        <v>140</v>
      </c>
      <c r="AU223" s="236" t="s">
        <v>110</v>
      </c>
      <c r="AV223" s="13" t="s">
        <v>110</v>
      </c>
      <c r="AW223" s="13" t="s">
        <v>31</v>
      </c>
      <c r="AX223" s="13" t="s">
        <v>76</v>
      </c>
      <c r="AY223" s="236" t="s">
        <v>131</v>
      </c>
    </row>
    <row r="224" spans="1:65" s="14" customFormat="1" ht="11.25">
      <c r="B224" s="237"/>
      <c r="C224" s="238"/>
      <c r="D224" s="227" t="s">
        <v>140</v>
      </c>
      <c r="E224" s="239" t="s">
        <v>1</v>
      </c>
      <c r="F224" s="240" t="s">
        <v>146</v>
      </c>
      <c r="G224" s="238"/>
      <c r="H224" s="241">
        <v>4.4000000000000004</v>
      </c>
      <c r="I224" s="242"/>
      <c r="J224" s="238"/>
      <c r="K224" s="238"/>
      <c r="L224" s="243"/>
      <c r="M224" s="244"/>
      <c r="N224" s="245"/>
      <c r="O224" s="245"/>
      <c r="P224" s="245"/>
      <c r="Q224" s="245"/>
      <c r="R224" s="245"/>
      <c r="S224" s="245"/>
      <c r="T224" s="246"/>
      <c r="AT224" s="247" t="s">
        <v>140</v>
      </c>
      <c r="AU224" s="247" t="s">
        <v>110</v>
      </c>
      <c r="AV224" s="14" t="s">
        <v>138</v>
      </c>
      <c r="AW224" s="14" t="s">
        <v>31</v>
      </c>
      <c r="AX224" s="14" t="s">
        <v>81</v>
      </c>
      <c r="AY224" s="247" t="s">
        <v>131</v>
      </c>
    </row>
    <row r="225" spans="1:65" s="2" customFormat="1" ht="24.2" customHeight="1">
      <c r="A225" s="34"/>
      <c r="B225" s="35"/>
      <c r="C225" s="212" t="s">
        <v>274</v>
      </c>
      <c r="D225" s="212" t="s">
        <v>134</v>
      </c>
      <c r="E225" s="213" t="s">
        <v>275</v>
      </c>
      <c r="F225" s="214" t="s">
        <v>276</v>
      </c>
      <c r="G225" s="215" t="s">
        <v>210</v>
      </c>
      <c r="H225" s="248"/>
      <c r="I225" s="217"/>
      <c r="J225" s="218">
        <f>ROUND(I225*H225,2)</f>
        <v>0</v>
      </c>
      <c r="K225" s="219"/>
      <c r="L225" s="37"/>
      <c r="M225" s="260" t="s">
        <v>1</v>
      </c>
      <c r="N225" s="261" t="s">
        <v>42</v>
      </c>
      <c r="O225" s="262"/>
      <c r="P225" s="263">
        <f>O225*H225</f>
        <v>0</v>
      </c>
      <c r="Q225" s="263">
        <v>0</v>
      </c>
      <c r="R225" s="263">
        <f>Q225*H225</f>
        <v>0</v>
      </c>
      <c r="S225" s="263">
        <v>0</v>
      </c>
      <c r="T225" s="264">
        <f>S225*H225</f>
        <v>0</v>
      </c>
      <c r="U225" s="34"/>
      <c r="V225" s="34"/>
      <c r="W225" s="34"/>
      <c r="X225" s="34"/>
      <c r="Y225" s="34"/>
      <c r="Z225" s="34"/>
      <c r="AA225" s="34"/>
      <c r="AB225" s="34"/>
      <c r="AC225" s="34"/>
      <c r="AD225" s="34"/>
      <c r="AE225" s="34"/>
      <c r="AR225" s="224" t="s">
        <v>158</v>
      </c>
      <c r="AT225" s="224" t="s">
        <v>134</v>
      </c>
      <c r="AU225" s="224" t="s">
        <v>110</v>
      </c>
      <c r="AY225" s="16" t="s">
        <v>131</v>
      </c>
      <c r="BE225" s="113">
        <f>IF(N225="základná",J225,0)</f>
        <v>0</v>
      </c>
      <c r="BF225" s="113">
        <f>IF(N225="znížená",J225,0)</f>
        <v>0</v>
      </c>
      <c r="BG225" s="113">
        <f>IF(N225="zákl. prenesená",J225,0)</f>
        <v>0</v>
      </c>
      <c r="BH225" s="113">
        <f>IF(N225="zníž. prenesená",J225,0)</f>
        <v>0</v>
      </c>
      <c r="BI225" s="113">
        <f>IF(N225="nulová",J225,0)</f>
        <v>0</v>
      </c>
      <c r="BJ225" s="16" t="s">
        <v>110</v>
      </c>
      <c r="BK225" s="113">
        <f>ROUND(I225*H225,2)</f>
        <v>0</v>
      </c>
      <c r="BL225" s="16" t="s">
        <v>158</v>
      </c>
      <c r="BM225" s="224" t="s">
        <v>277</v>
      </c>
    </row>
    <row r="226" spans="1:65" s="2" customFormat="1" ht="6.95" customHeight="1">
      <c r="A226" s="34"/>
      <c r="B226" s="58"/>
      <c r="C226" s="59"/>
      <c r="D226" s="59"/>
      <c r="E226" s="59"/>
      <c r="F226" s="59"/>
      <c r="G226" s="59"/>
      <c r="H226" s="59"/>
      <c r="I226" s="59"/>
      <c r="J226" s="59"/>
      <c r="K226" s="59"/>
      <c r="L226" s="37"/>
      <c r="M226" s="34"/>
      <c r="O226" s="34"/>
      <c r="P226" s="34"/>
      <c r="Q226" s="34"/>
      <c r="R226" s="34"/>
      <c r="S226" s="34"/>
      <c r="T226" s="34"/>
      <c r="U226" s="34"/>
      <c r="V226" s="34"/>
      <c r="W226" s="34"/>
      <c r="X226" s="34"/>
      <c r="Y226" s="34"/>
      <c r="Z226" s="34"/>
      <c r="AA226" s="34"/>
      <c r="AB226" s="34"/>
      <c r="AC226" s="34"/>
      <c r="AD226" s="34"/>
      <c r="AE226" s="34"/>
    </row>
  </sheetData>
  <sheetProtection algorithmName="SHA-512" hashValue="v5Sm9XWUzYFba6uSwITLYI4NlkMvcqueLm2pUrULFznXiaJYfC1MTK6dLmB7JOvojBRkbNnOTcJGR0Y0jYmtKQ==" saltValue="y8vHWVdYCdqS8g3OUDRUg17Q4ZxEU3ZTpBHYqElhRuPZXXKB/9poJHcW6eUf3ArxJHDCwLdW1XlMQ4voai5cUA==" spinCount="100000" sheet="1" objects="1" scenarios="1" formatColumns="0" formatRows="0" autoFilter="0"/>
  <autoFilter ref="C129:K225"/>
  <mergeCells count="11">
    <mergeCell ref="L2:V2"/>
    <mergeCell ref="D107:F107"/>
    <mergeCell ref="D108:F108"/>
    <mergeCell ref="D109:F109"/>
    <mergeCell ref="D110:F110"/>
    <mergeCell ref="E122:H122"/>
    <mergeCell ref="E7:H7"/>
    <mergeCell ref="E16:H16"/>
    <mergeCell ref="E25:H25"/>
    <mergeCell ref="E85:H85"/>
    <mergeCell ref="D106:F106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Rekapitulácia stavby</vt:lpstr>
      <vt:lpstr>ZS3 - Oprava podláh chodi...</vt:lpstr>
      <vt:lpstr>'Rekapitulácia stavby'!Názvy_tlače</vt:lpstr>
      <vt:lpstr>'ZS3 - Oprava podláh chodi...'!Názvy_tlače</vt:lpstr>
      <vt:lpstr>'Rekapitulácia stavby'!Oblasť_tlače</vt:lpstr>
      <vt:lpstr>'ZS3 - Oprava podláh chodi...'!Oblasť_tlače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ridzik</dc:creator>
  <cp:lastModifiedBy>PC</cp:lastModifiedBy>
  <dcterms:created xsi:type="dcterms:W3CDTF">2022-01-17T06:37:41Z</dcterms:created>
  <dcterms:modified xsi:type="dcterms:W3CDTF">2022-01-24T08:20:46Z</dcterms:modified>
</cp:coreProperties>
</file>